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o.rlima\Desktop\GOINFRA\Ginásio de Cristianópolis\ORÇAMENTO GINÁSIO DE CRISTIANÓPOLIS - REV 3\0 - ORÇAMENTO\COTAÇÃO\"/>
    </mc:Choice>
  </mc:AlternateContent>
  <xr:revisionPtr revIDLastSave="0" documentId="13_ncr:1_{1EF034AB-5178-4F56-A73F-07BC2142C959}" xr6:coauthVersionLast="47" xr6:coauthVersionMax="47" xr10:uidLastSave="{00000000-0000-0000-0000-000000000000}"/>
  <bookViews>
    <workbookView xWindow="28680" yWindow="-120" windowWidth="29040" windowHeight="15720" xr2:uid="{CFD8215C-3C6B-4999-A7F8-4B137B270F87}"/>
  </bookViews>
  <sheets>
    <sheet name="MAPA DE COTAÇÃO" sheetId="1" r:id="rId1"/>
    <sheet name="Planilha1" sheetId="2" r:id="rId2"/>
  </sheets>
  <definedNames>
    <definedName name="_xlnm._FilterDatabase" localSheetId="0" hidden="1">'MAPA DE COTAÇÃO'!$A$15:$K$517</definedName>
    <definedName name="_xlnm.Print_Area" localSheetId="0">'MAPA DE COTAÇÃO'!$A$1:$K$621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1" i="1" l="1"/>
  <c r="H5" i="2"/>
  <c r="G5" i="2"/>
  <c r="F5" i="2"/>
  <c r="I5" i="2" s="1"/>
  <c r="J5" i="2" s="1"/>
  <c r="D611" i="1" s="1"/>
  <c r="C621" i="1" l="1"/>
  <c r="H621" i="1"/>
  <c r="C611" i="1"/>
  <c r="I611" i="1"/>
  <c r="H611" i="1"/>
  <c r="G611" i="1"/>
  <c r="I621" i="1" l="1"/>
  <c r="G621" i="1"/>
  <c r="J611" i="1"/>
  <c r="K611" i="1" s="1"/>
  <c r="I601" i="1"/>
  <c r="H601" i="1"/>
  <c r="G601" i="1"/>
  <c r="I591" i="1"/>
  <c r="H591" i="1"/>
  <c r="G591" i="1"/>
  <c r="I581" i="1"/>
  <c r="J581" i="1" s="1"/>
  <c r="K581" i="1" s="1"/>
  <c r="H581" i="1"/>
  <c r="G581" i="1"/>
  <c r="J621" i="1" l="1"/>
  <c r="K621" i="1" s="1"/>
  <c r="J601" i="1"/>
  <c r="K601" i="1" s="1"/>
  <c r="J591" i="1"/>
  <c r="K591" i="1" s="1"/>
  <c r="I571" i="1"/>
  <c r="H571" i="1"/>
  <c r="G571" i="1"/>
  <c r="J571" i="1" l="1"/>
  <c r="K571" i="1" s="1"/>
  <c r="I321" i="1" l="1"/>
  <c r="H321" i="1"/>
  <c r="G321" i="1"/>
  <c r="E561" i="1" l="1"/>
  <c r="C561" i="1"/>
  <c r="I560" i="1"/>
  <c r="H560" i="1"/>
  <c r="G560" i="1"/>
  <c r="F550" i="1"/>
  <c r="E550" i="1"/>
  <c r="D550" i="1"/>
  <c r="I549" i="1"/>
  <c r="J549" i="1" s="1"/>
  <c r="H549" i="1"/>
  <c r="G549" i="1"/>
  <c r="D538" i="1"/>
  <c r="D539" i="1" s="1"/>
  <c r="E538" i="1"/>
  <c r="C538" i="1"/>
  <c r="N523" i="1"/>
  <c r="F561" i="1" s="1"/>
  <c r="I527" i="1"/>
  <c r="H527" i="1"/>
  <c r="G527" i="1"/>
  <c r="J560" i="1" l="1"/>
  <c r="K560" i="1" s="1"/>
  <c r="J527" i="1"/>
  <c r="K527" i="1" s="1"/>
  <c r="H538" i="1"/>
  <c r="E539" i="1"/>
  <c r="C528" i="1"/>
  <c r="C550" i="1"/>
  <c r="G550" i="1" s="1"/>
  <c r="E528" i="1"/>
  <c r="F528" i="1"/>
  <c r="K549" i="1"/>
  <c r="C539" i="1"/>
  <c r="D561" i="1"/>
  <c r="G561" i="1" s="1"/>
  <c r="D528" i="1"/>
  <c r="G528" i="1" s="1"/>
  <c r="G538" i="1"/>
  <c r="I538" i="1"/>
  <c r="I550" i="1" l="1"/>
  <c r="J550" i="1" s="1"/>
  <c r="H550" i="1"/>
  <c r="I528" i="1"/>
  <c r="H561" i="1"/>
  <c r="I561" i="1"/>
  <c r="J561" i="1" s="1"/>
  <c r="J528" i="1"/>
  <c r="K528" i="1" s="1"/>
  <c r="J538" i="1"/>
  <c r="K538" i="1" s="1"/>
  <c r="H528" i="1"/>
  <c r="K561" i="1"/>
  <c r="K550" i="1"/>
  <c r="G539" i="1"/>
  <c r="I539" i="1"/>
  <c r="H539" i="1"/>
  <c r="J539" i="1" l="1"/>
  <c r="K539" i="1" s="1"/>
  <c r="I437" i="1" l="1"/>
  <c r="H437" i="1"/>
  <c r="G437" i="1"/>
  <c r="I424" i="1"/>
  <c r="H424" i="1"/>
  <c r="G424" i="1"/>
  <c r="G415" i="1"/>
  <c r="I385" i="1"/>
  <c r="H385" i="1"/>
  <c r="G385" i="1"/>
  <c r="D363" i="1" l="1"/>
  <c r="E354" i="1"/>
  <c r="D354" i="1"/>
  <c r="C354" i="1"/>
  <c r="E517" i="1" l="1"/>
  <c r="I517" i="1"/>
  <c r="H517" i="1"/>
  <c r="G517" i="1"/>
  <c r="J517" i="1" l="1"/>
  <c r="K517" i="1" s="1"/>
  <c r="I507" i="1"/>
  <c r="H507" i="1"/>
  <c r="G507" i="1"/>
  <c r="J507" i="1" l="1"/>
  <c r="K507" i="1" s="1"/>
  <c r="D225" i="1"/>
  <c r="I153" i="1"/>
  <c r="H153" i="1"/>
  <c r="G153" i="1"/>
  <c r="E103" i="1"/>
  <c r="I497" i="1" l="1"/>
  <c r="H497" i="1"/>
  <c r="G497" i="1"/>
  <c r="K490" i="1"/>
  <c r="I487" i="1"/>
  <c r="H487" i="1"/>
  <c r="G487" i="1"/>
  <c r="K480" i="1"/>
  <c r="J497" i="1" l="1"/>
  <c r="K497" i="1" s="1"/>
  <c r="J487" i="1"/>
  <c r="K487" i="1" s="1"/>
  <c r="K470" i="1" l="1"/>
  <c r="I477" i="1"/>
  <c r="G477" i="1" l="1"/>
  <c r="J477" i="1" s="1"/>
  <c r="K477" i="1" s="1"/>
  <c r="H477" i="1"/>
  <c r="E123" i="1"/>
  <c r="D123" i="1"/>
  <c r="C123" i="1"/>
  <c r="H123" i="1" s="1"/>
  <c r="F467" i="1"/>
  <c r="E467" i="1"/>
  <c r="D467" i="1"/>
  <c r="C467" i="1"/>
  <c r="H467" i="1" s="1"/>
  <c r="G467" i="1" l="1"/>
  <c r="G123" i="1"/>
  <c r="I123" i="1"/>
  <c r="I467" i="1"/>
  <c r="D83" i="1"/>
  <c r="E215" i="1"/>
  <c r="E205" i="1"/>
  <c r="G205" i="1" s="1"/>
  <c r="E195" i="1"/>
  <c r="I133" i="1" l="1"/>
  <c r="H133" i="1"/>
  <c r="G133" i="1"/>
  <c r="I73" i="1"/>
  <c r="H73" i="1"/>
  <c r="G73" i="1"/>
  <c r="G63" i="1" l="1"/>
  <c r="I63" i="1"/>
  <c r="H63" i="1"/>
  <c r="I53" i="1"/>
  <c r="H53" i="1"/>
  <c r="G53" i="1"/>
  <c r="I43" i="1"/>
  <c r="H43" i="1"/>
  <c r="G43" i="1"/>
  <c r="G33" i="1"/>
  <c r="I33" i="1"/>
  <c r="H33" i="1"/>
  <c r="I457" i="1" l="1"/>
  <c r="H457" i="1"/>
  <c r="G457" i="1"/>
  <c r="I447" i="1"/>
  <c r="H447" i="1"/>
  <c r="G447" i="1"/>
  <c r="I415" i="1"/>
  <c r="H415" i="1"/>
  <c r="I405" i="1"/>
  <c r="H405" i="1"/>
  <c r="G405" i="1"/>
  <c r="I394" i="1"/>
  <c r="H394" i="1"/>
  <c r="G394" i="1"/>
  <c r="I354" i="1"/>
  <c r="H354" i="1"/>
  <c r="G354" i="1"/>
  <c r="I343" i="1"/>
  <c r="H343" i="1"/>
  <c r="G343" i="1"/>
  <c r="I374" i="1"/>
  <c r="H374" i="1"/>
  <c r="G374" i="1"/>
  <c r="I363" i="1"/>
  <c r="H363" i="1"/>
  <c r="G363" i="1"/>
  <c r="I332" i="1"/>
  <c r="H332" i="1"/>
  <c r="G332" i="1"/>
  <c r="I310" i="1"/>
  <c r="H310" i="1"/>
  <c r="G310" i="1"/>
  <c r="I299" i="1"/>
  <c r="H299" i="1"/>
  <c r="G299" i="1"/>
  <c r="I288" i="1"/>
  <c r="H288" i="1"/>
  <c r="G288" i="1"/>
  <c r="I277" i="1"/>
  <c r="H277" i="1"/>
  <c r="G277" i="1"/>
  <c r="I245" i="1"/>
  <c r="H245" i="1"/>
  <c r="G245" i="1"/>
  <c r="I235" i="1"/>
  <c r="H235" i="1"/>
  <c r="G235" i="1"/>
  <c r="I225" i="1"/>
  <c r="H225" i="1"/>
  <c r="G225" i="1"/>
  <c r="I256" i="1"/>
  <c r="H256" i="1"/>
  <c r="G256" i="1"/>
  <c r="I215" i="1"/>
  <c r="H215" i="1"/>
  <c r="G215" i="1"/>
  <c r="I205" i="1"/>
  <c r="H205" i="1"/>
  <c r="I195" i="1"/>
  <c r="H195" i="1"/>
  <c r="G195" i="1"/>
  <c r="I266" i="1"/>
  <c r="H266" i="1"/>
  <c r="G266" i="1"/>
  <c r="I185" i="1"/>
  <c r="H185" i="1"/>
  <c r="G185" i="1"/>
  <c r="I174" i="1"/>
  <c r="H174" i="1"/>
  <c r="G174" i="1"/>
  <c r="I164" i="1"/>
  <c r="H164" i="1"/>
  <c r="G164" i="1"/>
  <c r="I143" i="1"/>
  <c r="H143" i="1"/>
  <c r="G143" i="1"/>
  <c r="J467" i="1" l="1"/>
  <c r="K467" i="1" s="1"/>
  <c r="J457" i="1"/>
  <c r="K457" i="1" s="1"/>
  <c r="J447" i="1"/>
  <c r="K447" i="1" s="1"/>
  <c r="J405" i="1"/>
  <c r="K405" i="1" s="1"/>
  <c r="J385" i="1"/>
  <c r="K385" i="1" s="1"/>
  <c r="J394" i="1"/>
  <c r="K394" i="1" s="1"/>
  <c r="J415" i="1"/>
  <c r="K415" i="1" s="1"/>
  <c r="J424" i="1"/>
  <c r="K424" i="1" s="1"/>
  <c r="J437" i="1"/>
  <c r="K437" i="1" s="1"/>
  <c r="J374" i="1"/>
  <c r="K374" i="1" s="1"/>
  <c r="J354" i="1"/>
  <c r="K354" i="1" s="1"/>
  <c r="J343" i="1"/>
  <c r="K343" i="1" s="1"/>
  <c r="J363" i="1"/>
  <c r="K363" i="1" s="1"/>
  <c r="J332" i="1"/>
  <c r="K332" i="1" s="1"/>
  <c r="J321" i="1"/>
  <c r="K321" i="1" s="1"/>
  <c r="J310" i="1"/>
  <c r="K310" i="1" s="1"/>
  <c r="J235" i="1"/>
  <c r="K235" i="1" s="1"/>
  <c r="J288" i="1"/>
  <c r="K288" i="1" s="1"/>
  <c r="J299" i="1"/>
  <c r="K299" i="1" s="1"/>
  <c r="J277" i="1"/>
  <c r="K277" i="1" s="1"/>
  <c r="J256" i="1"/>
  <c r="K256" i="1" s="1"/>
  <c r="J245" i="1"/>
  <c r="K245" i="1" s="1"/>
  <c r="J225" i="1"/>
  <c r="K225" i="1" s="1"/>
  <c r="J215" i="1"/>
  <c r="K215" i="1" s="1"/>
  <c r="J205" i="1"/>
  <c r="K205" i="1" s="1"/>
  <c r="J195" i="1"/>
  <c r="K195" i="1" s="1"/>
  <c r="J185" i="1"/>
  <c r="K185" i="1" s="1"/>
  <c r="J174" i="1"/>
  <c r="K174" i="1" s="1"/>
  <c r="J164" i="1"/>
  <c r="K164" i="1" s="1"/>
  <c r="J266" i="1"/>
  <c r="K266" i="1" s="1"/>
  <c r="J133" i="1"/>
  <c r="K133" i="1" s="1"/>
  <c r="J143" i="1"/>
  <c r="K143" i="1" s="1"/>
  <c r="E83" i="1" l="1"/>
  <c r="I113" i="1" l="1"/>
  <c r="H113" i="1"/>
  <c r="G113" i="1"/>
  <c r="I103" i="1"/>
  <c r="H103" i="1"/>
  <c r="G103" i="1"/>
  <c r="I93" i="1"/>
  <c r="H93" i="1"/>
  <c r="G93" i="1"/>
  <c r="I83" i="1"/>
  <c r="H83" i="1"/>
  <c r="G83" i="1"/>
  <c r="J93" i="1" l="1"/>
  <c r="K93" i="1" s="1"/>
  <c r="J153" i="1"/>
  <c r="K153" i="1" s="1"/>
  <c r="J113" i="1"/>
  <c r="K113" i="1" s="1"/>
  <c r="J103" i="1"/>
  <c r="K103" i="1" s="1"/>
  <c r="J83" i="1"/>
  <c r="K83" i="1" s="1"/>
  <c r="J43" i="1"/>
  <c r="K43" i="1" s="1"/>
  <c r="J53" i="1"/>
  <c r="K53" i="1" s="1"/>
  <c r="J123" i="1"/>
  <c r="K123" i="1" s="1"/>
  <c r="J63" i="1"/>
  <c r="K63" i="1" s="1"/>
  <c r="J73" i="1"/>
  <c r="K73" i="1" s="1"/>
  <c r="J33" i="1"/>
  <c r="K33" i="1" s="1"/>
  <c r="H23" i="1"/>
  <c r="I23" i="1"/>
  <c r="G23" i="1"/>
  <c r="J23" i="1" l="1"/>
  <c r="K23" i="1" s="1"/>
</calcChain>
</file>

<file path=xl/sharedStrings.xml><?xml version="1.0" encoding="utf-8"?>
<sst xmlns="http://schemas.openxmlformats.org/spreadsheetml/2006/main" count="1722" uniqueCount="525">
  <si>
    <t>MAPA DE COTAÇÃO</t>
  </si>
  <si>
    <t>COD. INSUMO</t>
  </si>
  <si>
    <t xml:space="preserve">MATERIAL: </t>
  </si>
  <si>
    <t>EMPRESA:</t>
  </si>
  <si>
    <t>Nº COTAÇÃO</t>
  </si>
  <si>
    <t>DATA:</t>
  </si>
  <si>
    <t>CONTATO:</t>
  </si>
  <si>
    <t>SITE:</t>
  </si>
  <si>
    <t>FORNCEDOR 2</t>
  </si>
  <si>
    <t>FORNECEDOR 1</t>
  </si>
  <si>
    <t>FORNECEDOR 3</t>
  </si>
  <si>
    <t>MÉDIA</t>
  </si>
  <si>
    <t>FORNECEDOR 4</t>
  </si>
  <si>
    <t>DESVIO PAD.</t>
  </si>
  <si>
    <t>CV</t>
  </si>
  <si>
    <t>CALCULO DE VERIFICAÇÃO DE CV</t>
  </si>
  <si>
    <t>OBRA:</t>
  </si>
  <si>
    <t>SEI Nº</t>
  </si>
  <si>
    <t>UNIDADE</t>
  </si>
  <si>
    <t>OBSERVAÇÃO</t>
  </si>
  <si>
    <t>SETOR RESP:</t>
  </si>
  <si>
    <t>QUANT.</t>
  </si>
  <si>
    <t>VALOR UNITARIO</t>
  </si>
  <si>
    <t>UND.</t>
  </si>
  <si>
    <t>PL-GECOC</t>
  </si>
  <si>
    <t>MEDIANA</t>
  </si>
  <si>
    <t>VALOR ADOTADO</t>
  </si>
  <si>
    <t>metodo mais barato</t>
  </si>
  <si>
    <t>CUBA DE AÇO INOX ISIS 2C 34BL DE *72X40*CM OU EQUIVALENTE</t>
  </si>
  <si>
    <t>marinbrasil</t>
  </si>
  <si>
    <t>https://www.marinbrasil.com.br/cuba-de-embutir-tramontina-prime-isis-2c-34-bl-em-aco-inox-acetinado-76-x-44-cm-com-valvulas-94030107/p?idsku=992&amp;gad_source=1&amp;gclid=EAIaIQobChMImojFwKmTigMVCmhIAB2oTzctEAQYCiABEgLTR_D_BwE</t>
  </si>
  <si>
    <t>abcdaconstrucao</t>
  </si>
  <si>
    <t>https://www.abcdaconstrucao.com.br/produto/cuba-dupla-em-aco-inox-com-valvula-isis-alto-brilho-tramontina-72x40x15cm-82523?keyword=&amp;creative=&amp;gad_source=1&amp;gclid=EAIaIQobChMImojFwKmTigMVCmhIAB2oTzctEAQYByABEgLIIfD_BwE</t>
  </si>
  <si>
    <t>tramontina</t>
  </si>
  <si>
    <t>MAT2727</t>
  </si>
  <si>
    <t xml:space="preserve">DESCRIÇÃO DO INSUMO E INFORMAÇÕES </t>
  </si>
  <si>
    <t>RALO LINEAR DE 70 CM COM GRELHA CINZA (TIGRE ou EQUIVALENTE)</t>
  </si>
  <si>
    <t>comercialivaipora</t>
  </si>
  <si>
    <t>https://www.comercialivaipora.com.br/hidraulica/ralo-linear-70cm-grelha-cinza-100018906-tigre?parceiro=1&amp;gad_source=1&amp;gclid=EAIaIQobChMI1a3tjsyaigMVNiBECB0SHgycEAQYASABEgKsOvD_BwE</t>
  </si>
  <si>
    <t>astra-as</t>
  </si>
  <si>
    <t>https://loja.astra-sa.com/ralo-linear-com-tampa-vazada-70-cm-cinza-astra-rl70gv-cz/p?idsku=4898&amp;utm_term=&amp;utm_campaign=%5BMM%5DPMax_Geral&amp;utm_source=google&amp;utm_medium=cpc&amp;hsa_acc=2083629687&amp;hsa_cam=21772893268&amp;hsa_grp=&amp;hsa_ad=&amp;hsa_src=x&amp;hsa_tgt=&amp;hsa_kw=&amp;hsa_mt=&amp;hsa_net=adwords&amp;hsa_ver=3&amp;gad_source=1&amp;gclid=EAIaIQobChMI1a3tjsyaigMVNiBECB0SHgycEAQYAiABEgJnYPD_BwE</t>
  </si>
  <si>
    <t>lojamerc</t>
  </si>
  <si>
    <t>https://www.lojamerc.com.br/ralo-linear-com-grelha-70cm-branco---tigre---100018903/p?gad_source=1&amp;gclid=EAIaIQobChMI1a3tjsyaigMVNiBECB0SHgycEAQYHSABEgIavPD_BwE&amp;idsku=898400001&amp;skuId=898400001</t>
  </si>
  <si>
    <t>MAT2736</t>
  </si>
  <si>
    <t>BEBEDOURO ELÉTRICO DE ÁGUA, INDUSTRIAL DE COLUNA, 2 TORNEIRAS, 25 LITROS, EM INOX</t>
  </si>
  <si>
    <t>refrisol</t>
  </si>
  <si>
    <t>FRIGELAR</t>
  </si>
  <si>
    <t>https://www.frigelar.com.br/bebedouro-industrial-knox-inox-com-boia-e-filtro-25-litros-kf02-220v/p/kit2948?gad_source=1&amp;gclid=EAIaIQobChMIwv3VrtyaigMV2yFECB0UwQyeEAQYCCABEgJjG_D_BwE</t>
  </si>
  <si>
    <t>MAT2738</t>
  </si>
  <si>
    <t>Luminária LED industrial de 200W para iluminação de quadra esportiva, temperatura de cor 6500K, uso interno ou externo, à prova de corrosão, tensão 110-277V, IP65, IRC80, vida útil &gt; 30.000  horas, fator de potência &gt;0,9, suporte com ajuste, material em alumínio. Ref. Philips ou equivalente.</t>
  </si>
  <si>
    <t>Loja Philips</t>
  </si>
  <si>
    <t>https://www.loja.lighting.philips.com/refletor-led-philips-g2-200w-ip65-19000-lumens-luz-branca-bivolt-911401838883_pai/p?idsku=217&amp;gad_source=1&amp;gclid=EAIaIQobChMIl7ej7KubigMVYyVECB0qlio6EAQYAiABEgLEJvD_BwE</t>
  </si>
  <si>
    <t>eletronuneshome</t>
  </si>
  <si>
    <t>https://www.eletronuneshome.com.br/iluminacao/refletores-de-led/refletor-de-led-200w-bvp153-ip65-6500k-philips?gad_source=1&amp;gclid=EAIaIQobChMIvrnCorCbigMVQyhECB1uJi4IEAQYBCABEgLqNPD_BwE</t>
  </si>
  <si>
    <t>MAT2744</t>
  </si>
  <si>
    <t>Luminária de emergência em LED, autônoma, 2200 lumens, 2 faróis, pelo menos 20 LEDs em cada farol, LED indicativo de funcionamento, autonomia mínima de 2 horas, tensão 110-220V, temperatura de operação de 0 a 50°C, temperatura de cor 6000K, potência mínima de 20W, corpo em ABS, com botão de teste, cor branca. Ref. Segurimax ou equivalente.</t>
  </si>
  <si>
    <t>cooperasolucoes</t>
  </si>
  <si>
    <t>https://www.cooperasolucoes.com.br/iluminacao/iluminacao-de-emergencia/luminaria-de-emergencia-2-farois-2200-lumens-segurimax?parceiro=1&amp;gad_source=4&amp;gclid=EAIaIQobChMI1Mbk8I-digMVE4buAR2PdjkDEAQYBCABEgJPavD_BwE</t>
  </si>
  <si>
    <t>https://www.eletronuneshome.com.br/iluminacao/iluminacao-de-seguranca/luminaria-emergencia-led-2200lm-2-farois-110-220v-segurimax?gad_source=4&amp;gclid=EAIaIQobChMI1Mbk8I-digMVE4buAR2PdjkDEAQYDSABEgJzn_D_BwE</t>
  </si>
  <si>
    <t>leroymerlin</t>
  </si>
  <si>
    <t>https://www.leroymerlin.com.br/iluminacao-de-emergencia-led-bivolt-compact-segurimax_92141805?store_code=18&amp;gad_source=4&amp;gclid=EAIaIQobChMI1Mbk8I-digMVE4buAR2PdjkDEAQYDiABEgLfsPD_BwE</t>
  </si>
  <si>
    <t>MAT2754</t>
  </si>
  <si>
    <t>Conector a compressão por mola para condutores até 6,0mm² (conexão dos chuveiros). WAGO ou equivalente técnico</t>
  </si>
  <si>
    <t>dimensional</t>
  </si>
  <si>
    <t>https://www.dimensional.com.br/conector-reto-056mm2-transparente-2vias-wago/p?idsku=951363&amp;gad_source=1&amp;gclid=EAIaIQobChMI58DzqtefigMVyCpECB1meQAEEAQYASABEgLuwfD_BwE</t>
  </si>
  <si>
    <t>casadoeletricistasc</t>
  </si>
  <si>
    <t>https://www.casadoeletricistasc.com.br/con-p-emenda-c-alav-2-fios-6mm-wago/p/4518?c=16&amp;t=12&amp;gad_source=1&amp;gclid=EAIaIQobChMI58DzqtefigMVyCpECB1meQAEEAQYAiABEgLgXfD_BwE</t>
  </si>
  <si>
    <t>eletrotrafo</t>
  </si>
  <si>
    <t>https://www.eletrotrafo.com.br/conector-emenda-alavanca-c-2-vias--05--60mm-ref--221-612-wago-42070004/p?idsku=17827&amp;gad_source=1&amp;gclid=EAIaIQobChMI58DzqtefigMVyCpECB1meQAEEAQYBCABEgIWjvD_BwE</t>
  </si>
  <si>
    <t>MAT2798</t>
  </si>
  <si>
    <t>PARAFUSO INOX 5/16" x 1.1/4"</t>
  </si>
  <si>
    <t>jofepar</t>
  </si>
  <si>
    <t>https://www.jofepar.com.br/parafuso-inox-304-sextavado-rosca-inteira-unc-5-16-x-1-1-4-p4442?gad_source=1&amp;gclid=EAIaIQobChMIqpO3lO2figMVoidECB3PliDdEAQYASABEgIsX_D_BwE</t>
  </si>
  <si>
    <t>parafusosonline</t>
  </si>
  <si>
    <t>https://www.parafusosonline.com/MLB-4370479544-parafuso-sextavado-516-x-114-inox-304-100-pecas-_JM?srsltid=AfmBOoryySdmHNj-XMtWIMIQse7GjvvKJa2P7mlO8n4cLMrxN74IcNGwguk</t>
  </si>
  <si>
    <t>MAT2801</t>
  </si>
  <si>
    <t xml:space="preserve">ARRUELA 10,5 MM - DIÂMETRO EXTERNO 20 MM </t>
  </si>
  <si>
    <t>Parafuso Fácil</t>
  </si>
  <si>
    <t>Mega Lojista</t>
  </si>
  <si>
    <t>https://www.megalojista.com.br/arruela-lisa-m10-10-5-x-20-x-2-din-125a-inox-a2-unidade.html?srsltid=AfmBOorCC6lN-8jsC4IAzjWnNT5zRHV14zt15-7crV9pndcTWiz0JAJH</t>
  </si>
  <si>
    <t>acovillaca</t>
  </si>
  <si>
    <t>https://www.acovillaca.com.br/MLB-1770085467-arruela-lisa-aco-inox-304-m-10-ou-10-mm-100-pecas-_JM</t>
  </si>
  <si>
    <t>MAT3034</t>
  </si>
  <si>
    <t>CHUMBADORES 3/8X5"</t>
  </si>
  <si>
    <t>SITE jofepar</t>
  </si>
  <si>
    <t>https://www.jofepar.com.br/chumbador-pba-3-8-x-5-p9983?gad_source=1&amp;gclid=Cj0KCQiAkJO8BhCGARIsAMkswygqJpHyjF8EfSkhwTPiOUVY4kBJ5PP8eIK8gQXWXd_S9nD59Y-jzK4aAt3JEALw_wcB</t>
  </si>
  <si>
    <t>SITE controlsafe</t>
  </si>
  <si>
    <t>https://www.controlsafe-loja.com.br/parabolt-pba-ancora-3-8-5-127mm-aco-carbono-chumbador</t>
  </si>
  <si>
    <t>SITE lojagubler</t>
  </si>
  <si>
    <t>https://www.lojagubler.com.br/chumbador-parabolt-ciser-3-8x5-50-pecas?utm_source=google&amp;utm_medium=Shopping&amp;utm_campaign=chumbador-parabolt-ciser-3-8x5-50-pecas&amp;inStock&amp;gad_source=4&amp;gclid=Cj0KCQiAkJO8BhCGARIsAMkswyju7OaKEUlzgY5S3lIL00MIG5fQmXHuE2Q8QJD1XVPQTfjoFhrqyAUaAjmlEALw_wcB#derivacao=214</t>
  </si>
  <si>
    <t>MAT3036</t>
  </si>
  <si>
    <t xml:space="preserve">SUPORTE PARA CALHA </t>
  </si>
  <si>
    <t>site copafer</t>
  </si>
  <si>
    <t>https://www.copafer.com.br/suporte-para-calha-quadrada-corte-28-leste-calhas-p1095258</t>
  </si>
  <si>
    <t>site leroymerlin</t>
  </si>
  <si>
    <t>https://www.leroymerlin.com.br/suporte-platibanda-galvanizado-c28-calha-forte_86482326</t>
  </si>
  <si>
    <t>site gravia</t>
  </si>
  <si>
    <t>https://www.gravia.com/suporte-reto-calha-s40-gravia-gf-1000003268/p?srsltid=AfmBOoqGZd3XIq9xb4GQajjUZ_pYq3yrfk6iwCliW183bZeclWImWQMg8BU</t>
  </si>
  <si>
    <t>MAT3038</t>
  </si>
  <si>
    <t>TABELA DE BASQUETE EM ACRÍLICO 1,80 X 1,20 M C/ ARO RETRÁTIL E REDE</t>
  </si>
  <si>
    <t>https://www.jvesportes.com.br/tabela-de-acrilico-1-80x1-20.html?gad_source=1&amp;gclid=CjwKCAjw47i_BhBTEiwAaJfPpvbDZ1-UwyATrRJlnJ4Y2MUV4eQyoZ_hDRfGM0tlGStNaxxLdfZRCxoCoP4QAvD_BwE</t>
  </si>
  <si>
    <t>JVESPORTES</t>
  </si>
  <si>
    <t>https://www.valemateriais.com.br/tabela-de-basquete-acrilico-10-mm-de-180-x-120-c-aro-flexivel-e-rede-unidade?srsltid=AfmBOorF3u4d6QyNQCdBs3wt2nwcsbfZCWKKIRj7zhfMvcE30ihKwrNl</t>
  </si>
  <si>
    <t>VALE ACESÓRIOS ESPORTIVOS</t>
  </si>
  <si>
    <t>https://www.equadras.com/tabela-de-baquete-em-acrilico</t>
  </si>
  <si>
    <t>EQUADRAS</t>
  </si>
  <si>
    <t>https://www.sportit.com.br/tabela-de-basquete-acrilico-10mm-de-1-80x1-20-c-aro-flexivel-e-rede-par/p/2177?srsltid=AfmBOoqLfUbBkcf2GZGHarrH-eTZ5E4Cp40IfjqkGe4UZVKHyPoNSkJw</t>
  </si>
  <si>
    <t>SPORT IT</t>
  </si>
  <si>
    <t>https://www.lojadomecanico.com.br/produto/222021/69/885/Condulete-Multiplo-Tipo-X-1-Pol-com-Tampa-e-3-Tampoes-de-Saida/153/?utm_source=google&amp;utm_medium=cpc&amp;utm_campaign=%5BSOCIAX%5D%5BPMAX%5D%5BROAS%5D+-+ELETRO+e+HOBBY+%5BCapta%C3%A7%C3%A3o%5D&amp;gad_source=1&amp;gclid=CjwKCAjwtdi_BhACEiwA97y8BAPM3oQYb1WpDvRigP89JvB2ZwxejWSj6wPC5o90pJK4fshx1DYLpxoCaFkQAvD_BwE</t>
  </si>
  <si>
    <t xml:space="preserve">CONDULET EM LIGA DE ALUMÍNIO, COM TAMPA, ENTRADAS ROSCÁVEIS PARA ELETRODUTO DE 1", TIPO MÚLTIPLO </t>
  </si>
  <si>
    <t>LOJA DO MECÂNICO</t>
  </si>
  <si>
    <t>https://www.gasima.com.br/tramontina-condulete-tipo-multiplo-x-de-1-polegada?gad_source=1&amp;gclid=CjwKCAjwtdi_BhACEiwA97y8BA7O2n00xpjitJ27IoSDesMNJin_JE4hIxvrzTmAfZQR-Ox4uYmmHxoCEbMQAvD_BwE</t>
  </si>
  <si>
    <t>GASIMA</t>
  </si>
  <si>
    <t>https://www.tramontina.com.br/condulete-multiplo-1%22-tramontina-tipo-x-com-tampa-sem-pintura/56200003.html?gad_source=1&amp;gclid=CjwKCAjwtdi_BhACEiwA97y8BAJ1GuEiVnlIjLpRBMUg1T82XEzWqXj1AeN5R-V61fbU2RzszXxviRoC6moQAvD_BwE</t>
  </si>
  <si>
    <t>TRAMONTINA</t>
  </si>
  <si>
    <t>https://www.anhangueraferramentas.com.br/produto/condulete-multiplo-1-x-com-tampa-56200-003-tramontina-eletrik-106905?gad_source=4&amp;gclid=CjwKCAjwtdi_BhACEiwA97y8BHWYVdh_s-7IOUE2IT4qvfMhDgdC8aHBHVTlfeeqMZMx0gCZH_0jaRoC0uEQAvD_BwE</t>
  </si>
  <si>
    <t>ANHANGUERA III FERRAMENTAS</t>
  </si>
  <si>
    <t>https://www.anhangueraferramentas.com.br/produto/condulete-multiplo-1-1-2-x-com-tampa-56200-005-tramontina-eletrik-96607?gad_source=4&amp;gclid=CjwKCAjwtdi_BhACEiwA97y8BNl81NzOExpFZUagPkqdtsSiXtkNDd5Jj3PwNmutYuhL6K6DS2vTehoCPOcQAvD_BwE</t>
  </si>
  <si>
    <t>https://www.dimensional.com.br/condulete-mult-al-x-1-1-2-bsp-cz-c-tp-c-pint-56200005/p?idsku=49168&amp;gad_source=4&amp;gclid=CjwKCAjwtdi_BhACEiwA97y8BO-_ASo7pdLAIYRje1lb1x0Sz47HJrZR_3A_W8RCHbKh_Zjg3IKwwRoC2XIQAvD_BwE</t>
  </si>
  <si>
    <t>ANHAHANGUERA III FERRAMENTAS</t>
  </si>
  <si>
    <t>DIMENIONAL</t>
  </si>
  <si>
    <t>https://www.universodolar.com.br/condulete-multiplo-112-tipo-x-com-tampa-?utm_source=google&amp;utm_medium=Shopping&amp;utm_campaign=condulete-multiplo-112-tipo-x-com-tampa-&amp;inStock&amp;gad_source=4&amp;gclid=CjwKCAjwtdi_BhACEiwA97y8BGo8i0tACS0BKNokbLwCVEYfDAzOAWxjWjElUFC5fq8_x5rawJcmFxoCzF4QAvD_BwE</t>
  </si>
  <si>
    <t xml:space="preserve">CONDULET EM LIGA DE ALUMÍNIO, COM TAMPA, ENTRADAS ROSCÁVEIS PARA ELETRODUTO DE 1.1/2", TIPO MÚLTIPLO C/TAMPA </t>
  </si>
  <si>
    <t>https://www.revestacabamentos.com.br/porcelanato-quebec-dark-grey-acetinado-esmaltado-retificado-61x61-gaudi-61739/p?idsku=45651&amp;gad_source=1&amp;gclid=CjwKCAjwtdi_BhACEiwA97y8BAFBlZlWqjUqCYysD4DSftFx2ZylX4t_mjR8kPemNN61t-cJOTaBihoCPM0QAvD_BwE</t>
  </si>
  <si>
    <t>PORCELANATO GAUDE QUEBECDARK GREY 61X61CM ACETINADO</t>
  </si>
  <si>
    <t>REVEST ACABAMENTOS</t>
  </si>
  <si>
    <t>TUMKUS</t>
  </si>
  <si>
    <t>https://www.tumkus.com.br/pisoserevestimentos/23615-porcelanato-61x61-quebec-dark-grey-acetinado-extra-gaudi-7898671403526.html?srsltid=AfmBOop0V5-RdQaLtFzNgBb67bXDvGOadAwfx7WtjAl_a4RIxHmbRlzR</t>
  </si>
  <si>
    <t>https://www.joli.com.br/porcelanato-61x61-quebec-dark-grey-acetinado-cx2-23m2-gaudi/p?srsltid=AfmBOor946O42CxamfmQm6m4mISYsKXO6vKtPRD4l2Ja30sQxxFutHlM</t>
  </si>
  <si>
    <t>JOLI</t>
  </si>
  <si>
    <t>https://www.bomjesusleme.com.br/portas-de-madeira/porcelanato-gaudi-quebec-grey-acetinado-61-x-61</t>
  </si>
  <si>
    <t>BOM JESUS CONSTRUÇÃO E ACABAMENTO</t>
  </si>
  <si>
    <t>BUCHA TERMINAL, EM FERRO MODULAR, GALVANIZADO À FOGO, PARA FIXAÇÃO DE ELETRODUTO 1" , COM ROSCA.</t>
  </si>
  <si>
    <t>LOJA ELÉTRICA</t>
  </si>
  <si>
    <t>https://www.lojaeletrica.com.br/bucha-terminal-galvanizada-eletroduto-1-bsp.html?srsltid=AfmBOoqzsYEevJbarzjMeZeRgW35mo-MMLHTrfW_6sIQrpS-DwFjNdQU</t>
  </si>
  <si>
    <t>BARATÃO DO SUL</t>
  </si>
  <si>
    <t>https://www.barataodosul.com.br/bucha-de-aterramento-com-rosca-bsp-1-galvanizada-a-fogo?srsltid=AfmBOop_r05KGg0kgxQ5nvEXfjq8sO-IwVCOqxZbbXFXCQJJbQOwNZfL</t>
  </si>
  <si>
    <t>BUCHA TERMINAL, EM FERRO MODULAR, GALVANIZADO À FOGO, PARA FIXAÇÃO DE ELETRODUTO 1.1/2" , COM ROSCA.</t>
  </si>
  <si>
    <t>ILUMISUL</t>
  </si>
  <si>
    <t>https://www.ilumisul.com.br/ProdutoId_11238,347/Ferramentas/Buchas-E-Arruelas-De-Aluminio/Bucha-De-Aterramento-Com-Rosca-BSP--112-Galvanizada-A-Fogo.html?srsltid=AfmBOorFtpA76024c8TyQasIxHnDdlCyOreJpKwRBumuATnC-PDAa1w5</t>
  </si>
  <si>
    <t>https://www.barataodosul.com.br/bucha-de-aterramento-com-rosca-bsp-1-1-2-galvanizada-a-fogo?srsltid=AfmBOorZFAACSeaYmQw-K1JTe1sx8XvULQwlrnLinbgKO0XIdKq9rfKM</t>
  </si>
  <si>
    <t>BUCHA TERMINAL, EM FERRO MODULAR, GALVANIZADO À FOGO, PARA FIXAÇÃO DE ELETRODUTO 2" , COM ROSCA.</t>
  </si>
  <si>
    <t>https://www.ilumisul.com.br/ProdutoId_11239,343/Material-De-Construcao/Parafusos-E-Buchas/Bucha-De-Aterramento-Com-Rosca-BSP---2--Galvanizada-A-Fogo.html?srsltid=AfmBOoqnQY29Ox8XsyhBfHNBmYKJU_wAct5Da61UbaZp_O3FrxpyyJ0u</t>
  </si>
  <si>
    <t>https://www.barataodosul.com.br/bucha-de-aterramento-com-rosca-bsp-2-galvanizada-a-fogo?srsltid=AfmBOopTkR0jBv-eGtb4o3n6LkeZDSmkYS1ojc-7tNCx2xW2xcBuF40e</t>
  </si>
  <si>
    <t>https://www.plenobras.com.br/646a59d2d496504d21de3dfa/bucha-galvanizada-a-fogo-2%22-com-rosca-bsp-p-eletroduto-cterminal-terra-tbutgf-6b?srsltid=AfmBOoq37DZWFtRBQbGLDZ9kwmlWPiZI6JTJEpCHjQ3Xw_33FiTyMbk1</t>
  </si>
  <si>
    <t>PLENOBRÁS</t>
  </si>
  <si>
    <t>ARRUELA EM FERRO MODULAR, GALVANIZADO À FOGO, PARA FIXAÇÃO DE ELETRODUTO 1" , COM ROSCA.</t>
  </si>
  <si>
    <t>ARRUELA EM TERMINAL, EM FERRO MODULAR, GALVANIZADO À FOGO, PARA FIXAÇÃO DE ELETRODUTO 1.1/2" , COM ROSCA.</t>
  </si>
  <si>
    <t>ARRUELA EM  TERMINAL, EM FERRO MODULAR, GALVANIZADO À FOGO, PARA FIXAÇÃO DE ELETRODUTO 2" , COM ROSCA.</t>
  </si>
  <si>
    <t>LOJA ELETRICA</t>
  </si>
  <si>
    <t>https://www.lojaeletrica.com.br/arruela-galvanizada-eletroduto-1-bsp.html?srsltid=AfmBOoozavXBIySyAFkWJUHcZLJ4uKiy8SQeKFvxIKcR_iY97cgde0ZB</t>
  </si>
  <si>
    <t>PLENOBRAS</t>
  </si>
  <si>
    <t>https://www.lojaeletrica.com.br/arruela-galvanizada-eletroduto-1-1-2-bsp.html?srsltid=AfmBOoryN1qj5hU9GjY-cCYRmVMksC1YSs3o9sHQG6bO9RsgcXhSEXu9</t>
  </si>
  <si>
    <t>https://www.lojaeletrica.com.br/arruela-galvanizada-eletroduto-2-bsp.html?srsltid=AfmBOorN3xMiP-IhZwZkzYQgw67mff894_A13_ZVqIa8vgKActfHwW_T</t>
  </si>
  <si>
    <t>COSTAMAQ</t>
  </si>
  <si>
    <t>https://www.costamaq.net/product-page/arruela-pesada-para-eletroduto-2-galvanizada</t>
  </si>
  <si>
    <t>PARAFUSO AUTO BROCANTE 4,2 MM - 32MM</t>
  </si>
  <si>
    <t>https://www.casadosparafusosfranca.com.br/fixadores/parafusos/auto-brocante/parafuso-auto-brocante-flangeado-phillips-4-2-x-32?parceiro=7954&amp;gad_source=1&amp;gclid=CjwKCAjw5PK_BhBBEiwAL7GTPSfGiqbW2vDi_DD5oejB41IZm7toIL4b6SQT1eUVDvvt5z8Cru0cTRoCSkcQAvD_BwE</t>
  </si>
  <si>
    <t>CASA DOS PARAFUSOS</t>
  </si>
  <si>
    <t>https://www.devillekerr.com.br/sybgfomh1-parafuso-gn-25-caixa-com-1000?utm_source=Site&amp;utm_medium=GoogleMerchant&amp;utm_campaign=GoogleMerchant&amp;gad_source=1&amp;gclid=CjwKCAjw5PK_BhBBEiwAL7GTPYqy0IPA1gSAaIJ8gokA77BUnLhzZsd91Pz39MxAT06B_xsa-GjjqhoCpzIQAvD_BwE</t>
  </si>
  <si>
    <t>DEK</t>
  </si>
  <si>
    <t>https://www.lojabrafer.com.br/parafuso-auto-brocante-4-2-x-32-phillips-flangeado-2/p/6032?srsltid=AfmBOopZ9dd4NSDrQxe7TB-AnwyOo43bHrapeYmMMQpYJiBK7eaIxgmW</t>
  </si>
  <si>
    <t>BRAFER</t>
  </si>
  <si>
    <t>ARRUELA 4,3 MM - DIÂMETRO EXTERNO 9MM</t>
  </si>
  <si>
    <t>PARAFUTRECOS</t>
  </si>
  <si>
    <t>https://parafutrecos.com.br/arruela-lisa-04-mm.html?srsltid=AfmBOoofrTtGMnL0uFEb7p_L-hNLtPwyhmvQoKtD8UFRI4ent5a7bgGU</t>
  </si>
  <si>
    <t>https://www.spelaionloja.com/polias/mini-polia-leve-alta-eficiencia-petzl</t>
  </si>
  <si>
    <t>SPELAION</t>
  </si>
  <si>
    <t>CASA DO MONTANHISTA</t>
  </si>
  <si>
    <t>https://casadomontanhista.com.br/polia-alby?srsltid=AfmBOoor7fBR3InbkZV6IpfYAGbpzPTemfz8nUkKfwK9G6mmzKAlWQUY</t>
  </si>
  <si>
    <t>https://loja.pradoautomacaoindustrial.com.br/mancal-ucf-205-para-eixo-de-25mm?utm_source=googlelamarca&amp;utm_medium=cpc&amp;utm_campaign=pmaxshopping-&amp;utm_term=ads01&amp;utm_content=rh-empresario&amp;gad_source=1&amp;gclid=CjwKCAjw5PK_BhBBEiwAL7GTPa0ZmKVPjn8FB7wNWiLhp46diOjOHmXWbDZhWvC-FfYQ7R9XHuizOhoCG04QAvD_BwE</t>
  </si>
  <si>
    <t>ROLAMENTO UCF 205</t>
  </si>
  <si>
    <t>https://fbmdistribuidorashops.mercadoshops.com.br/MLB-2754950474-ucf-205-mancal-rolamento-para-eixo-25mm-4-pecas-_JM?gad_source=1&amp;gclid=CjwKCAjw5PK_BhBBEiwAL7GTPegStr5o9UtXbVQMGlygSO854Q9-9JMc_A7fZggiWJWo5p8fMQGM0xoCyfgQAvD_BwE</t>
  </si>
  <si>
    <t>FBM ROLAMENTOS</t>
  </si>
  <si>
    <t>PRADO AUTOMAÇÃO</t>
  </si>
  <si>
    <t>https://www.lojaderolamentos.com.br/produto/rolamentos/rol-p-mancal-uc-205-mechanic-pro/?gad_source=1&amp;gclid=CjwKCAjw5PK_BhBBEiwAL7GTPWI0toipZHTEMb1T6Gb5TS8zfYsu8qTXTv_8IufS-Lrv2Iu5WqvVxxoCPzoQAvD_BwE</t>
  </si>
  <si>
    <t>JJD</t>
  </si>
  <si>
    <t>GANCHO REISTÊNCIA MECÂNICA MÍNIMA DE 5 KN</t>
  </si>
  <si>
    <t>ECONOMINET</t>
  </si>
  <si>
    <t>https://www.econominet.com.br/ferramentas/manuais/gancho/gancho-com-olhal-forjado-para-movimentacao-de-carga-starfer-1500kg?parceiro=1888&amp;gad_source=1&amp;gclid=CjwKCAjw5PK_BhBBEiwAL7GTPU3VUm0Ppi14GFe5_ND-WmIBPLeVXNBLXxABxGrRr8oLLeO52vxvQxoCvkEQAvD_BwE</t>
  </si>
  <si>
    <t>MF RURAL</t>
  </si>
  <si>
    <t>https://www.mfrural.com.br/detalhe/467292/gancho-forjado-3-ton-c-trava-3-ton-c-trava-31524?gad_source=1&amp;gclid=CjwKCAjw5PK_BhBBEiwAL7GTPVYlGWgouzGZEApNDOFcA3bQfqydKCb3zWlYShJN74hdBYUgw04_VBoCDuwQAvD_BwE</t>
  </si>
  <si>
    <t>MOLYPLAST</t>
  </si>
  <si>
    <t>https://www.molyplast.com.br/movimentacao-amarracao-e-elevacao/acessorios-de-elevacao/gancho-olhal-5-toneladas-com-trava-aco-alloy-euroaco</t>
  </si>
  <si>
    <t>CABO DE AÇO 8MM, RESISTÊNCIA MÍNIMA DE 5 KN</t>
  </si>
  <si>
    <t>FERRAMENTAS KENNEDY</t>
  </si>
  <si>
    <t>https://www.agrogranja.com.br/cabo-de-aco-14-galv-6x19-af635mm?utm_source=Site&amp;utm_medium=GoogleMerchant&amp;utm_campaign=Gohttps://www.ferramentaskennedy.com.br/cabo-de-aco-5-16-6x7-galvanizado-500m-8-0mm-worker-708321/p?idsku=15563&amp;utm_source=google&amp;utm_medium=cpc&amp;utm_campaign=21841842392&amp;kwd=&amp;matchtype=&amp;adset_id=&amp;device=c&amp;gad_source=1&amp;gclid=CjwKCAjw5PK_BhBBEiwAL7GTPf1Kyfc0XMaxsuTYQ51YDodSIWUv49r4jefmI4WpOiWtOLLaqu_wXBoCqC4QAvD_BwEogleMerchant&amp;gad_source=1&amp;gclid=CjwKCAjw5PK_BhBBEiwAL7GTPRyhiVk_dmeag9DbFqv30X4v7yTkFL6lCQB6D_h5kK0qpdi8855P1xoC7qUQAvD_BwE</t>
  </si>
  <si>
    <t>https://www.fatiferramentas.com.br/cabo-aco-af-galv-80mm-516-6-x-19?srsltid=AfmBOorCZWLZQN6XmCy9vVblDrGHZyrJ-fbrGUrFCk-u0oBKKMmhGso_</t>
  </si>
  <si>
    <t>FATI FERRAMENTAS</t>
  </si>
  <si>
    <t>SUPER PRÓ</t>
  </si>
  <si>
    <t>https://www.superproatacado.com.br/cabo-de-aco-5-16-6x7-galvanizado-500m-8-0mm-worker-708321/p?idsku=14015&amp;utm_source=google&amp;utm_medium=cpc&amp;utm_campaign=21000286230&amp;kwd=&amp;matchtype=&amp;adset_id=&amp;device=c&amp;gad_source=1&amp;gclid=CjwKCAjw5PK_BhBBEiwAL7GTPYq8kDF1jQR0t-6m_4sL-WIpLofynnasgAv8qHp9MCC62jbJzuT4rhoCBysQAvD_BwE</t>
  </si>
  <si>
    <t>https://www.sabraferragens.com.br/ferragens/chumbador-parabolt-cba-38-x-3-12-parafuso-10-unidades?srsltid=AfmBOoovrYP3_n1s0cc2WvT438Ota0H2JOLlhpONRdPXBbIJ-iCvJpe8</t>
  </si>
  <si>
    <t>CHUMBADOR PARABOLT 3/8" X 60MM</t>
  </si>
  <si>
    <t>SABRA</t>
  </si>
  <si>
    <t>DIASA</t>
  </si>
  <si>
    <t>https://www.diasa.com.br/fixadores/caixa-100-chumbador-cba-com-parafuso-c38312-38-x-3-12-polegadas-ancora?srsltid=AfmBOort2l09ZEKuYCLMcfVSirXKbXKxvyHStywpE19f6bP6l1ih0lW7</t>
  </si>
  <si>
    <t>SUPORTE PARA CALHA</t>
  </si>
  <si>
    <t>CONARA</t>
  </si>
  <si>
    <t>https://www.conara.com.br/suporte-para-calha-de-30cm</t>
  </si>
  <si>
    <t>CASA DO SERRALHEIRO</t>
  </si>
  <si>
    <t>https://casaserralheiro.com.br/product/suporte-para-calhas/</t>
  </si>
  <si>
    <t>LEROY MERLIN</t>
  </si>
  <si>
    <t>https://www.leroymerlin.com.br/suporte-moldura-galvanizado-c28-calha-forte_86482410</t>
  </si>
  <si>
    <t>POLIA REISTÊNCIA MÍNIMA 5 KN</t>
  </si>
  <si>
    <t>ARRUELA 7/16"</t>
  </si>
  <si>
    <t>MADEIRANIT</t>
  </si>
  <si>
    <t>PIRES MARTINS</t>
  </si>
  <si>
    <t>https://www.piresmartins.com.br/arruela-lisa-7-16-pol-100-pecas/p/1321/?utm_source=google&amp;utm_medium=cpc&amp;utm_campaign=pmax_estadosbaixo&amp;gad_source=1&amp;gclid=CjwKCAjw5PK_BhBBEiwAL7GTPevWgukqoHWk_1vxOLLSgvWziL0ikbFmDTZ9D6E_ovE135JP_Jaz9xoCUs8QAvD_BwE</t>
  </si>
  <si>
    <t>https://www.madeiranit.com.br/arruela-lisa-7-16-polida-ciser?region_id=000064&amp;gad_source=1&amp;gclid=CjwKCAjw5PK_BhBBEiwAL7GTPbBzPmoM6nHqoGsxL3mYg8jA3NNjyn2b2jxnJTqZVfvCIWIzmruSSRoCVOwQAvD_BwE</t>
  </si>
  <si>
    <t>https://www.damofix.com.br/891v7j8ma-arruela-lisa-716-zincada-20-pcs?srsltid=AfmBOoraUM99Pue3jUfu6CD_REtx2KrbesuvX4HwP1k_Tq9wS6kctJCp</t>
  </si>
  <si>
    <t>DAMOFIX</t>
  </si>
  <si>
    <t>https://www.rvportasejanelas.com.br/MLB-3242369380-janela-basculante-60x60-aluminio-_JM?variation=176871494035&amp;gad_source=1&amp;gclid=CjwKCAjw5PK_BhBBEiwAL7GTPc67C33D-xXzNG-kjESMCCS2HLrcSH_QkaFnVnSBsD7I8Dr916QnQBoC7lYQAvD_BwE</t>
  </si>
  <si>
    <t>RV PORTAS E JANELAS</t>
  </si>
  <si>
    <t>ACAL HOME CENTER</t>
  </si>
  <si>
    <t>https://www.acalhomecenter.com.br/janela-basculante-home-vidro-liso-aluminio-branco-quality-esquadria/p</t>
  </si>
  <si>
    <t>PADOVANI</t>
  </si>
  <si>
    <t>https://www.padovani.com.br/janela-basculante-de-aluminio-facility-branco-60x60cm---p10121---brasil-esquadrias/p</t>
  </si>
  <si>
    <t>TÊ DE REDUÇÃO PVC 90 GRAUS SOLDÁVEL 60 X 25 MM</t>
  </si>
  <si>
    <t>TÊ DE REDUÇÃO PVC 90 GRAUS SOLDÁVEL 75 X 60 MM</t>
  </si>
  <si>
    <t>https://www.copafer.com.br/te-de-reducao-90-graus-soldavel-60x25mm-22217011-tigre/p?srsltid=AfmBOopiQqsSyEMz1uaV1NSwknkvsnUMcpvE3suuiFmPzLHhpoNfR9ed</t>
  </si>
  <si>
    <t>COPAFER</t>
  </si>
  <si>
    <t>https://www.equipabr.com/te-red-90-sold-60x25mm-cb/p?srsltid=AfmBOopmnF4mWX2o80FGE6v_WJWFNqlLx-29Lp1EIVEzgIr06U-znyLS</t>
  </si>
  <si>
    <t>EQUIPABR</t>
  </si>
  <si>
    <t>LOJA DO PEDRÃO</t>
  </si>
  <si>
    <t>https://www.lojadopedrao.com.br/te-de-reducao-90%C2%BA-graus-pvc-soldavel-60x25mm-%7C-2-x3-4----tigre-20209/p?srsltid=AfmBOooZmJHga9XtDGCi4mfQg_QJWLoTcrHXb-sEMjzIQrFME34hVldj</t>
  </si>
  <si>
    <t>FERREIRA GONÇALVES</t>
  </si>
  <si>
    <t>https://www.cfg.com.br/te-de-reducao-90%C2%B0-soldavel-75mm-x-60mm-tigre--22217275-11679/p?srsltid=AfmBOoqG7Vqzq40nBbnfgjILPylMfu9Sh6E7ZbT12ynB__fRNFq_IxUX</t>
  </si>
  <si>
    <t>PONTO DE ENCANADOR</t>
  </si>
  <si>
    <t>https://www.pontodoencanador.com/te-de-reducao-soldavel-75-mm-x-60-mm-tigre?srsltid=AfmBOoqZlQzw5llB0LFRPXJvwiPdSMCywAgIAXCHrBXwJW7L6oMdaxbT</t>
  </si>
  <si>
    <t>https://www.copafer.com.br/te-de-reducao-90-graus-soldavel-75x60mm-22217275-tigre/p?srsltid=AfmBOorwboOmdElNq6YRHN14DI3W74gpjqToWGx85DrgAzl4plWm0A7w</t>
  </si>
  <si>
    <t>GRAMA AMENDOIM EM MUDA</t>
  </si>
  <si>
    <t>BARBA DE SERPENTE (LIRIOPE MUSCARI)</t>
  </si>
  <si>
    <t xml:space="preserve">JERIVÁ (SYAGRUS ROMANZOFFIANA) </t>
  </si>
  <si>
    <t>CICA (CYCAS REVOLLUTEO)</t>
  </si>
  <si>
    <t>ARECA BAMBU (DYPISLUTESCENS)</t>
  </si>
  <si>
    <t>PAINEIRA ROSA (CEIBA SPECIOSA)</t>
  </si>
  <si>
    <t>IPÊ ROSA (HANDROANTHUS HEPTAPHYLLUS)</t>
  </si>
  <si>
    <t>QUARESMEIRA (TIBOUCHINA GRANULOSA)</t>
  </si>
  <si>
    <t>AMOR AGARRADINHO (ANTIGONON LEPTOPUS)</t>
  </si>
  <si>
    <t>CAPIM DOS PAMPAS (CORTADEIRA SELLOANA)</t>
  </si>
  <si>
    <t>BURITI (MAURITIA FLEXUOSA)</t>
  </si>
  <si>
    <t>BRASIL NATIVAS</t>
  </si>
  <si>
    <t>https://brasilnativas.com.br/loja/plantas-ornamentais/forracao-de-sol/grama-amedoim-caixa-com-60-unidades/?srsltid=AfmBOoqeBE0ho4p-U16oB64gwmYLOWADUaaCI-Fop_qZ7BWnNtwUVUX_</t>
  </si>
  <si>
    <t>https://www.avaranda.net/product-page/grama-mini-amendoim?srsltid=AfmBOorNeZEA2jm-Uq6YVs-z2tYXMrmKoN8P1X481WpFfMFQYpQYH3zT</t>
  </si>
  <si>
    <t>A VARANDA</t>
  </si>
  <si>
    <t>https://produto.mercadolivre.com.br/MLB-3562691467-50-mudas-de-grama-amendoim-ideal-para-paisagismo-jardins-_JM?matt_tool=22815917&amp;matt_internal_campaign_id=&amp;matt_word=&amp;matt_source=google&amp;matt_campaign_id=22090354010&amp;matt_ad_group_id=173090508236&amp;matt_match_type=&amp;matt_network=g&amp;matt_device=c&amp;matt_creative=727882725813&amp;matt_keyword=&amp;matt_ad_position=&amp;matt_ad_type=pla&amp;matt_merchant_id=129225885&amp;matt_product_id=MLB3562691467&amp;matt_product_partition_id=2389907351196&amp;matt_target_id=aud-1966857867496:pla-2389907351196&amp;cq_src=google_ads&amp;cq_cmp=22090354010&amp;cq_net=g&amp;cq_plt=gp&amp;cq_med=pla&amp;gad_source=1&amp;gclid=Cj0KCQjw_JzABhC2ARIsAPe3ynr3uwfD0M4NGEWFf25DDdFsB7txYxzkVM3k9i6qK4Pcsn4wMHPPG-gaAnhdEALw_wcB</t>
  </si>
  <si>
    <t>BRILHANTE</t>
  </si>
  <si>
    <t>https://www.sitiodamata.com.br/especies-de-plantas/barba-de-serpente-ophiopogon-jaburan.html</t>
  </si>
  <si>
    <t>SITIO DA MATA</t>
  </si>
  <si>
    <t>https://www.gardendelivery.sjc.br/barba-de-serpente-caixa-com-12-unidades?srsltid=AfmBOopWHilslGoWZVUXIkMQDMJVNrBpMEkTUT8ypP2tGXDszP56Z-W3</t>
  </si>
  <si>
    <t>GARDEN DELIVERY</t>
  </si>
  <si>
    <t>SITIO FLORA SOL</t>
  </si>
  <si>
    <t>https://www.sitioflorasol.com.br/product-page/barba-de-serpente?srsltid=AfmBOopDYa5ioOdqbC9Vtekg7PrrldLBbW3wBmRbolE-BhZe0y4_nmLq</t>
  </si>
  <si>
    <t>https://www.sitiodamata.com.br/especies-de-plantas/jeriva-syagrus-romanzoffiana.html</t>
  </si>
  <si>
    <t>FLORA LONDRINA</t>
  </si>
  <si>
    <t>https://www.floralondrina.com.br/muda-de-jeriva-syagrus-romanzoffiana/</t>
  </si>
  <si>
    <t>DANCRUZ</t>
  </si>
  <si>
    <t>https://www.dancruzplantas.com.br/dnqfzc36m-muda-nespera-ou-ameixa-amarela?srsltid=AfmBOorzJZfYN31sfSlcPI-zy9FTdCqLg71r5c2hs_QPoMDlDpBY7a9z</t>
  </si>
  <si>
    <t>https://www.sitioflorasol.com.br/product-page/cica?srsltid=AfmBOopnhi0fCfRnNIzpOJgHKABiu1c7ybRP2-zE6m8Yvzlr537KKYvH</t>
  </si>
  <si>
    <t>https://www.safarigarden.com.br/muda-de-cica-cycas-revoluta?variant_id=1213</t>
  </si>
  <si>
    <t>SAFARI GARDEN</t>
  </si>
  <si>
    <t>https://www.nativoshops.com.br/MLB-2741881530-palmeira-cica-sagu-de-jardim-cycas-revoluta-60cm-_JM?srsltid=AfmBOoqVjwlqGnY1ENsdEry1oDBCex8EzDXXCKmRUY7ZQN5n8aVRAhrA</t>
  </si>
  <si>
    <t>NATIVOSSHOP</t>
  </si>
  <si>
    <t>https://www.mfrural.com.br/detalhe/390490/cica-cycas-revoluteo</t>
  </si>
  <si>
    <t>AGROJARDIM</t>
  </si>
  <si>
    <t>https://www.agrojardim.com.br/planta-paineira-rosa?srsltid=AfmBOopdLe3ZSNZNWlaq7Xu1OMRQb8ZQyCv5aoi4Sn-fjxG6D2o7B3JD</t>
  </si>
  <si>
    <t>https://www.raizerplantasparaabelhas.com.br/paineira-rosa-nativa-melifera-ornamental-e-resistente-ao-frio?srsltid=AfmBOop6KiogNN_b9VR56gN59uj9Fzulv-3wD16jLSCYafJ5V0ZTI72H</t>
  </si>
  <si>
    <t>RAIZER</t>
  </si>
  <si>
    <t>https://www.dancruzplantas.com.br/s2v1edje4-muda-de-pau-ferro-ou-madeira-de-ferro-brasileiralibidibia-ferrea?srsltid=AfmBOoqIyiH1ZW8xZ29cdgnWiLAIRqrCy9MOpWgCrp-buMboEopiBBIU</t>
  </si>
  <si>
    <t>BHMUDAS</t>
  </si>
  <si>
    <t>https://www.bhmudas.com.br/areca-bambu</t>
  </si>
  <si>
    <t>https://www.sitioflorasol.com.br/product-page/areca-bambu?srsltid=AfmBOoq5tgExF3wd80M-GZPY7K_1TV2DJW548nF06pCwXidoAhAB4h5l</t>
  </si>
  <si>
    <t>PLANTA DELIVERY</t>
  </si>
  <si>
    <t>https://www.plantadelivery.com.br/areca-bambu?srsltid=AfmBOoombWjnEimJgZW7fGRihWOhpQA3XLG9keuvs4GZBJT5U-D-P0KI</t>
  </si>
  <si>
    <t>VIVEIRO GOIÂNIA</t>
  </si>
  <si>
    <t>https://www.viveirogoiania.com.br/MLB-3365468549-muda-de-ip-rosa-grande-bem-formada-150cm-a-200cm-_JM#polycard_client=search-nordic-mshops&amp;position=2&amp;search_layout=stack&amp;type=item&amp;tracking_id=6c4e2eab-2a17-4c24-92dc-95afb2c75c02&amp;wid=MLB3365468549&amp;sid=search</t>
  </si>
  <si>
    <t>https://www.viveiroculturaecologica.com.br/ornamentais/ipe-rosa-com-150cm?srsltid=AfmBOooEXirNm5CscPTQHnebsc1bT6iL2IC1GFYCht7Pn2Q4oH28Q1Si</t>
  </si>
  <si>
    <t>VIVEIRO CULTURA ECOLÓGICA</t>
  </si>
  <si>
    <t>https://brasilnativas.com.br/loja/plantas-ornamentais/mudas-de-ipe-rosa/?srsltid=AfmBOormikRxfltWvnfLJtvo2GSdw4Ykb93MYke_RdAz2POaUsHUNu8C</t>
  </si>
  <si>
    <t>VASO E FLOR</t>
  </si>
  <si>
    <t>https://www.vasoeflor.com.br/muda-de-quaresmeira-rosa-vaso-flor?srsltid=AfmBOooCVZUaNpC57HkyxGWJZFcunrqj879HAiA5AU7KqGyFVYKRP_hD</t>
  </si>
  <si>
    <t>AMK JARDINAGEM E PAISAGISMO</t>
  </si>
  <si>
    <t>https://www.lojaamk.com.br/plantas-ornamentais/muda-de-quaresmeira-altura-de-1m-a-1-5m/?srsltid=AfmBOopvd6T0HQCKbiAbLLfzw7XOfunA-CHF3mDL2R0Lg4SLBvhphIZq</t>
  </si>
  <si>
    <t>MADAGACAR</t>
  </si>
  <si>
    <t>https://viveiromadagascar.mercadoshops.com.br/MLB-3022807594-muda-de-quaresmeira-roxa-com-1-metro-ideal-para-calcada-_JM</t>
  </si>
  <si>
    <t>https://www.clickmudas.com.br/mudas/quaresmeira?srsltid=AfmBOoqBlnD4vw4OsFVwoHo7InRRf9WJw7fsCR-ledi-bEIWgFxgsKHF&amp;variant_id=1823</t>
  </si>
  <si>
    <t>CLICK MUDAS</t>
  </si>
  <si>
    <t>BELLI PLANTAS</t>
  </si>
  <si>
    <t>https://www.belliplantas.com.br/sementes-de-plantas/mudas-de-amor-agarradinho-rosa-antigonon-leptopus-coroa-rainha-alba-rosea-pastagem-apicola-trepadeira-coroa-de-rainha-viuvinha-mimo-do-ceu-coralita-cipo-lagrima-de-noiva-rosalia-mel</t>
  </si>
  <si>
    <t>https://www.sitiodamata.com.br/importacao/amor-agarradinho-antigonon-leptopus.html</t>
  </si>
  <si>
    <t>MADAGASCAR</t>
  </si>
  <si>
    <t>https://viveiromadagascar.mercadoshops.com.br/MLB-2738143558-muda-de-amor-agarradinho-rosa-facil-plantio-_JM</t>
  </si>
  <si>
    <t>https://www.plantoartebotanica.com.br/arranjos/1-haste-de-capim-dos-pampas</t>
  </si>
  <si>
    <t>PLANTÔ</t>
  </si>
  <si>
    <t>https://www.sitiodamata.com.br/especies-de-plantas/capim-dos-pampas-cotaderia-selloana.html</t>
  </si>
  <si>
    <t>CALDANA FLORES</t>
  </si>
  <si>
    <t>https://caldanaflores.com.br/produto/capim-dos-pampas/</t>
  </si>
  <si>
    <t>https://www.viveirogoiania.com.br/MLB-1889121922-muda-de-palmeira-buriti-do-cerrado-mauritia-flexuosa-_JM</t>
  </si>
  <si>
    <t>https://www.dancruzplantas.com.br/muda-palmeira-buriti-ou-trachycarpus?srsltid=AfmBOorfHlKMcQ6kEeeS0FEr24xBzFlY6hHNFlGKPkhFhpgLmdRfRv6v</t>
  </si>
  <si>
    <t>https://www.ecoviveiro.com.br/pd-9319d0-muda-certificada-buriti-da-amazonia-mauritia-flexuosa.html</t>
  </si>
  <si>
    <t>ECO VIVEIRO</t>
  </si>
  <si>
    <t>https://www.tramontina.com.br/cuba-de-embutir-tramontina-isis-2c-34-bl-em-aco-inox-polido-72x34-cm/94061406.html?gad_source=1&amp;gad_campaignid=17206508611&amp;gbraid=0AAAAAC9EDsKVdq2nONVdneF0x9Cdq3Ay4&amp;gclid=Cj0KCQjw8cHABhC-ARIsAJnY12yw1pSxYusgn-neVLwMM4tR5tIOellxLwNbf5h0zRH5XkX97E8Ljh4aAqTiEALw_wcB</t>
  </si>
  <si>
    <t>TEMNATRENA</t>
  </si>
  <si>
    <t>https://www.temnatrena.com.br/produto/ralo-linear-70cm-grelha-cinza-tigre-71759?gad_source=4&amp;gad_campaignid=20128404910&amp;gbraid=0AAAAABSuoN0qnS7-WuD4woPoTd0OhMiUN&amp;gclid=Cj0KCQjww-HABhCGARIsALLO6XzebX5csee0aQP1Yur_z97sZvCHFw6wyyQvIfqtIIOMwNTFb96tWzYaAjKcEALw_wcB</t>
  </si>
  <si>
    <t>https://www.refrisol.com.br/produto/bebedouro-industrial-de-coluna-1-gelada-1-natural-inox-25-litros-220v-frisbel/715750?gad_source=1&amp;gad_campaignid=21058213801&amp;gbraid=0AAAAADGTJpNqfbMYs6Ni0UMLucdI48c4n&amp;gclid=Cj0KCQjww-HABhCGARIsALLO6XwJsNPFmVxq0yPIQNmtxPuGuQgsrt4UiquskawzXhDoU8uQu_RwC3waAuhrEALw_wcB</t>
  </si>
  <si>
    <t>LEROY Merlin</t>
  </si>
  <si>
    <t>https://www.leroymerlin.com.br/bebedouro-industrial-frisbel-coluna-evox-25l-220v-bebedouro-frisbel-25l-evox-ra025-220v_1571241103?region=outros&amp;gad_source=1&amp;gad_campaignid=22496616682&amp;gbraid=0AAAAADkzLZ5qvk5o_-Jtg8xBUR4P-1Qpj&amp;gclid=Cj0KCQjww-HABhCGARIsALLO6XzAhBBB9hwCH5O9h5klGd9JyaloAVLDBrbnHBtT7YS78luDNDUIjvMaAjNSEALw_wcB</t>
  </si>
  <si>
    <t>Dufrio</t>
  </si>
  <si>
    <t>https://www.dufrio.com.br/bebedouro-industrial-de-coluna-frisbel-25-litros-inox-220v.html?gad_source=1&amp;gad_campaignid=21557348142&amp;gbraid=0AAAAADfUKvaP1jqZmqFDyUenZRwIDIV-z&amp;gclid=Cj0KCQjww-HABhCGARIsALLO6XwTs9VorHJWfRPtn1FViSq_kfNjP_voD39iBm3md4IW_dbSWsja3CkaAk5pEALw_wcB</t>
  </si>
  <si>
    <t>https://www.abastece.com.br/products/refletor-led-200w-6500k-bivolt-19000lm-ip65-bvp153-g2-911401838883-philips?variant=45225057845379&amp;country=BR&amp;currency=BRL&amp;utm_medium=product_sync&amp;utm_source=google&amp;utm_content=sag_organic&amp;utm_campaign=sag_organic&amp;gad_source=1&amp;gad_campaignid=17181547354&amp;gbraid=0AAAAAB8An6uUs_NlW6BzS81IETYUwxy1o&amp;gclid=Cj0KCQjww-HABhCGARIsALLO6Xx5yCY0nf-XdvW0QdaL0RIMGbFxpDmwvdUW9gImEFqyRa6GyFW2tcsaAtmZEALw_wcB</t>
  </si>
  <si>
    <t>ABASTECE COMPONENTES</t>
  </si>
  <si>
    <t>SITE ELETROTRAFO</t>
  </si>
  <si>
    <t>https://www.eletrotrafo.com.br/refletor-led-200w-bivolt-6500k-20-000lms-ip-65-bvp153-g2-911401838883-philip-70029950/p?idsku=19292&amp;gad_source=1&amp;gad_campaignid=21957496548&amp;gbraid=0AAAAAClsUAOLQic6ZsxmHWJSSLmFtmnk1&amp;gclid=Cj0KCQjww-HABhCGARIsALLO6XxwcaYUfngqlfudqaSDRtcM5suQLcYrGG53yKyBXV-1YgtwnJfg9NUaAor5EALw_wcB</t>
  </si>
  <si>
    <t>MAT5490</t>
  </si>
  <si>
    <t>MAT5491</t>
  </si>
  <si>
    <t>MAT5665</t>
  </si>
  <si>
    <t>MAT5666</t>
  </si>
  <si>
    <t>MAT5667</t>
  </si>
  <si>
    <t>https://www.plenobras.com.br/646a59f0d496504d21de6aba/arruela-sextavada-para-eletroduto-galvanizada-a-fogo-1%22-com-rosca-bsp-blinda?srsltid=AfmBOoqGvTYX00yhAgs0Jbgul8Yq0bDT9hCQGkTXIZiUJ83kO6QpD1em</t>
  </si>
  <si>
    <t>ZADAL</t>
  </si>
  <si>
    <t>https://www.zadal.com.br/MLB-3952176155-arruela-linha-pesada-p-eletroduto-1-polegada-60-unidades-_JM?variation=182769780158&amp;srsltid=AfmBOoqp4OtcEq-A5xKyD7FuNlR6ZGeYUoOp0b3XC4xB-2rqxc7fjH4MJT8</t>
  </si>
  <si>
    <t>MAT5687</t>
  </si>
  <si>
    <t>MAT5688</t>
  </si>
  <si>
    <t>Plenobras</t>
  </si>
  <si>
    <t>https://www.plenobras.com.br/646a58a9d496504d21dc80be/arruela-sextavada-para-eletroduto-galvanizada-a-fogo-112%22-com-rosca-npt-arf-05nf</t>
  </si>
  <si>
    <t>Mercado Livre - SLLKMG</t>
  </si>
  <si>
    <t>https://www.mercadolivre.com.br/arruela-acabamento-sextav-pesado-eletroduto-112--c-03ud/up/MLBU1110749740?pdp_filters=item_id:MLB2658351640</t>
  </si>
  <si>
    <t>MAT5690</t>
  </si>
  <si>
    <t>MERCADO LIVRE - IZOLATEX LTDA</t>
  </si>
  <si>
    <t>https://produto.mercadolivre.com.br/MLB-2071794084-arruela-pesada-para-eletroduto-2-galvanizada-_JM?matt_tool=18956390&amp;utm_source=google_shopping&amp;utm_medium=organic</t>
  </si>
  <si>
    <t xml:space="preserve">CCP </t>
  </si>
  <si>
    <t>https://www.ccpvirtual.com.br/parafuso_sextavado_r-i_inox_304__-__5-16-18_x_1-1-4_/p?idsku=39981&amp;utm_source=&amp;utm_medium=&amp;utm_campaign=&amp;utm_content=&amp;utm_term=&amp;gad_source=1&amp;gad_campaignid=20432479196&amp;gclid=EAIaIQobChMI85GT-fCOjQMVRiFECB2WFzV8EAQYAyABEgJbV_D_BwE</t>
  </si>
  <si>
    <t>und.</t>
  </si>
  <si>
    <t>kg</t>
  </si>
  <si>
    <t>SITE leroymerlin</t>
  </si>
  <si>
    <t>https://www.leroymerlin.com.br/cimento-queimado-dia-de-chuva-5kg-suvinil_90575534?store_code=18&amp;gad_source=1&amp;gad_campaignid=17889754033&amp;gclid=EAIaIQobChMIz4bBqfiTjQMVt1RIAB0GZCtcEAQYASABEgLzavD_BwE</t>
  </si>
  <si>
    <t>SITE redemacsuperbem</t>
  </si>
  <si>
    <t>https://www.redemacsuperbem.com.br/produto/cimento-queimado-suvinil-5-kg-avenida-expresso.html?srsltid=AfmBOopuE3IkTSjuLDFvblLhJBA_XkKZQJW_sFrIFf450NLw7R1lK8nYvRM</t>
  </si>
  <si>
    <t>SITE casamattos</t>
  </si>
  <si>
    <t>https://www.casamattos.com.br/produto/cimento-queimado-suvinil-balde-5kg-cor-avenida-expressa-72256?utm_source=cpc&amp;utm_medium=google&amp;srsltid=AfmBOop9l_Gff5kZz2WGzTgeUjYBD2-xGCWE3KN7m-b1Qd04EojTHIOOndM</t>
  </si>
  <si>
    <t xml:space="preserve">Site centro eletrico </t>
  </si>
  <si>
    <t>https://www.centroeletrico.com/produto/tinta-coral-decora-ef-cimento-que-cultura-grega-4-8kg-83355?srsltid=AfmBOoqiD0o1uLML3_J8sjKsidXDqF2qkmkVfsEYLyiKroP3Fqi_IL8gxMA</t>
  </si>
  <si>
    <t>MAT6068</t>
  </si>
  <si>
    <t>Cimento Queimado (SUVINIL OU EQUIVALENTE)</t>
  </si>
  <si>
    <t>MAT5445</t>
  </si>
  <si>
    <t>CJ</t>
  </si>
  <si>
    <t>Foi mutiplicado por 2, para termos o conjunto</t>
  </si>
  <si>
    <t>Já está com valor do PAR</t>
  </si>
  <si>
    <t>MAT2567</t>
  </si>
  <si>
    <t>SITE lojaeletrica</t>
  </si>
  <si>
    <t>https://www.lojaeletrica.com.br/tampa-ferro-f-300x300mm-articulada-reforcada-com-escotilha-tel536.html?srsltid=AfmBOoqNe6opd8J7V9k03XQiTK1Gq7U7iMSeR9BvkM2-38-Xncrc-616</t>
  </si>
  <si>
    <t>CRITÉRIOS PARA ADOÇÃO DO PREÇO CONFORME METODOLOGIA PL-GECOC</t>
  </si>
  <si>
    <t>SE CV &lt;= 25% ADOTA-SE A MÉDIA</t>
  </si>
  <si>
    <t>SE CV &gt; 25% ADOTA-SE O MENOR PREÇO ENTRE A MÉDIA E A MEDIANA</t>
  </si>
  <si>
    <t>Site lojaagrometal</t>
  </si>
  <si>
    <t>https://www.lojaagrometal.com.br/produto/tampa-caixa-inspecao-300mm-terra-32-5cm-prt-967-articulada-81554?srsltid=AfmBOorxbnbqzdeDiGidcwExG4oj1sA9IDBKxtVfsS7erRfydDA3Oqel_xg</t>
  </si>
  <si>
    <t>TAMPA REFORÇADA DE FERRO FUNDIDO COM BOCAL INTERIOR QUADRADA ARTICULADA DIAM 300MM</t>
  </si>
  <si>
    <t>https://www.leroymerlin.com.br/tampa-tampao-chao-articulado-ferro-fundido-inspecao-30x30cm_1567518474?region=outros&amp;srsltid=AfmBOopym1e_WG8xHh8G0ArlXbdKQJP1ZLILljK4N_f-1atC9A2o0jxmmLc</t>
  </si>
  <si>
    <t>SITE maisfer</t>
  </si>
  <si>
    <t>https://maisfer.com.br/produtos/tampa-30x30cm-articulada/</t>
  </si>
  <si>
    <t>CAIXA DE INSPEÇÃO EM PVC SUSPENSA COM BOCAL DIAMETRO 1"</t>
  </si>
  <si>
    <t>MAT2569</t>
  </si>
  <si>
    <t>SITE eletricaarea</t>
  </si>
  <si>
    <t>https://www.eletricaarea.com.br/material-eletrico/aterramento-e-para-raio/caixa-de-inspecao-pvc-suspensa-rosca-1?srsltid=AfmBOoqg61MRBOJH4nPg_PDVMFEZozWivlzwJiic9y5NxEJa_LNuSWaP</t>
  </si>
  <si>
    <t>SITE eletricaserpal</t>
  </si>
  <si>
    <t>https://eletricaserpal.com.br/produto/14933-caixa-de-inspecao-pvc-suspensa-spda-1quot;-112quot;-e-2quot;?srsltid=AfmBOorPmkBZV4GcK9E53SaNkV6IBfPd5ETMCZgOIcuJFWu7VTWAZfuF</t>
  </si>
  <si>
    <t>site santil</t>
  </si>
  <si>
    <t>https://www.santil.com.br/produto/caixa-de-inspecao-suspensa-em-polipropileno-paratec/2897174?srsltid=AfmBOopOBAjX33G3VEYNKIlewrD17THqeAarObHM08Af68_3ourVEzso</t>
  </si>
  <si>
    <t>site a3eletro</t>
  </si>
  <si>
    <t>https://www.a3eletro.com.br/eletrica/sistemas-de-aterramento-e-para-raio/p-raio-caixa-de-inspecao-pvc-suspensa-1-1-12-2?srsltid=AfmBOoqFIUMQZqHwnOvVVsTSpdcoeCfx1DJ7DE_iHP07Dq4O2NoI3jTQ</t>
  </si>
  <si>
    <t>MAT2578</t>
  </si>
  <si>
    <t>CONECTOR DE MEDIÇÃO (CONECTOR MEDICAO/EMENDA 50MM2 2PF PRT901)</t>
  </si>
  <si>
    <t>SITE lojaagrometal</t>
  </si>
  <si>
    <t>https://www.lojaagrometal.com.br/produto/conector-emenda-para-cabo-ate-50mm-2p-paratec-referencia-prt-901-76741?srsltid=AfmBOoojn89VFsn7GxcblUnh5pc3rfA5JIv1c2FOnPPnk7koL6WvUZwV</t>
  </si>
  <si>
    <t>SITE eletrosul</t>
  </si>
  <si>
    <t>https://www.eletrosul.com.br/para-raios-spda/conector-de-emenda-50mm-2-parafusos?srsltid=AfmBOoqRLmLPzdwHPA9kN18EmI3Q7rmy-m0xSJuMcJFnmk7YdwPAC8Mv</t>
  </si>
  <si>
    <t>SITE gasima</t>
  </si>
  <si>
    <t>https://www.gasima.com.br/prt-901-conector-emenda-medicao-2p-50mm</t>
  </si>
  <si>
    <t>SITE santil</t>
  </si>
  <si>
    <t>https://santil.com.br/produto/conector-tubular-1650mm-2-parafusos-paratec/4530679?srsltid=AfmBOopQGuQpik4Hbk2HD2UvuFIcw8FN5HyPXihLwPB7Ui3wwjg4KRNV</t>
  </si>
  <si>
    <t>Arruela Lisa 10 ( 10.5 x 20 x 2.0 ) Inox 316/A4 Passivado | Parafuso Fácil</t>
  </si>
  <si>
    <t>MAT5497</t>
  </si>
  <si>
    <t>M2</t>
  </si>
  <si>
    <t>MAT5703</t>
  </si>
  <si>
    <t>MAT5704</t>
  </si>
  <si>
    <t xml:space="preserve">site mega lojista </t>
  </si>
  <si>
    <t>https://www.megalojista.com.br/arruela-lisa-m4-4-3-x-9-x-0-8-din-125a-inox-a2-unidade.html?srsltid=AfmBOooykZTIC2u9wAznRJOxaanIyqrwxtqEJS4tul0eIvmq8fFh_0nSDfA</t>
  </si>
  <si>
    <t>site jofepar</t>
  </si>
  <si>
    <t>https://www.jofepar.com.br/arruela-lisa-inox-304-m-4-p1220?gad_source=1&amp;gad_campaignid=17347956377&amp;gclid=EAIaIQobChMIqPW1tMKejQMVD0VIAB24dzaQEAQYAiABEgIF0_D_BwE</t>
  </si>
  <si>
    <t>Guias de Concreto Para Jardins e Calçadas</t>
  </si>
  <si>
    <t xml:space="preserve">SITE .gfconstrucao </t>
  </si>
  <si>
    <t>M</t>
  </si>
  <si>
    <t>https://www.gfconstrucao.com.br/ambientes/materiais-de-construcao/pre-moldados/guias?variant_id=187&amp;srsltid=AfmBOooLfaur2OOdMINFoEGqncsQfL4OcUExgLvszO63opXHFydsn5Z0HDQ</t>
  </si>
  <si>
    <t>SITE mercadolivre</t>
  </si>
  <si>
    <t>https://www.mercadolivre.com.br/guia-ondulada-para-jardim/up/MLBU1439370732?pdp_filters=item_id:MLB3215423384</t>
  </si>
  <si>
    <t>ANTONIO ALVES ARTEFATOS</t>
  </si>
  <si>
    <t>ORSE - 13920</t>
  </si>
  <si>
    <t>Fevereiro/2025-1</t>
  </si>
  <si>
    <t>Descrição: Guia de jardim de alto acabamento em concreto simples fck=15Mpa, nas dimensões 0,80x0,25x0,04m. Da Relevo Premoldados ou similar. - como não temos detalhes, usado como termos 3 valores</t>
  </si>
  <si>
    <t>MAT6212</t>
  </si>
  <si>
    <t>muda</t>
  </si>
  <si>
    <t>LÍRIOS DA PRAIA (Neomarica candida)</t>
  </si>
  <si>
    <t>SITE orquidariomogimirim</t>
  </si>
  <si>
    <t>https://www.orquidariomogimirim.com.br/neomarica-candida-coerulea-ou-iris-da-praia-azul?utm_source=Site&amp;utm_medium=GoogleShopping&amp;utm_campaign=IntegracaoGoogle&amp;gad_source=4&amp;gad_campaignid=21341016436&amp;gclid=EAIaIQobChMI1e32nK2ljQMV-IRaBR1r8ARGEAQYASABEgK14fD_BwE</t>
  </si>
  <si>
    <t>site spagnhol</t>
  </si>
  <si>
    <t>https://loja.spagnhol.com.br/plantas/flores/iris-da-praia-emb-1l?parceiro=4396&amp;gad_source=4&amp;gad_campaignid=21015974555&amp;gclid=EAIaIQobChMI1e32nK2ljQMV-IRaBR1r8ARGEAQYAiABEgIE4_D_BwE</t>
  </si>
  <si>
    <t>site elo7</t>
  </si>
  <si>
    <t>https://www.elo7.com.br/iris-da-praia-bicolor-4-mudas/dp/1D07C1E?gad_source=4&amp;elo7_term=&amp;gad_campaignid=17288234095&amp;gclid=EAIaIQobChMI1e32nK2ljQMV-IRaBR1r8ARGEAQYByABEgKOQfD_BwE&amp;elo7_campaign=google-performance-pmax-casa_e_decor&amp;elo7_medium=cpc&amp;elo7_source=google_pmax&amp;elo7_content=google-performance-pmax-casa_e_decor</t>
  </si>
  <si>
    <t xml:space="preserve">site mercado livre </t>
  </si>
  <si>
    <t>https://produto.mercadolivre.com.br/MLB-5372853436-planta-iris-da-praia-neomarica-candida-paisagistica-linda-_JM?matt_tool=18956390&amp;utm_source=google_shopping&amp;utm_medium=organic</t>
  </si>
  <si>
    <t>ju3802759</t>
  </si>
  <si>
    <t>MAT6219</t>
  </si>
  <si>
    <t>MAT5871</t>
  </si>
  <si>
    <t>MAT5872</t>
  </si>
  <si>
    <t>MAT5873</t>
  </si>
  <si>
    <t>MAT5874</t>
  </si>
  <si>
    <t>MAT5877</t>
  </si>
  <si>
    <t>raizerplantasparaabelhas</t>
  </si>
  <si>
    <t>https://www.raizerplantasparaabelhas.com.br/amor-agarradinho-branco-adorado-pelas-mandacaias?srsltid=AfmBOoqLJuuOFq5V5PSy1qbcQANigcbrc3V78L6smbK6XV8xmwmjnbYus2U</t>
  </si>
  <si>
    <t>MAT5876</t>
  </si>
  <si>
    <t>MAT5878</t>
  </si>
  <si>
    <t>MAT5879</t>
  </si>
  <si>
    <t>MAT5881</t>
  </si>
  <si>
    <t>CONJUNTO DE ESTAIS TUBULARES TIPO RIGIDO 1 METRO PARA MASTRO 2"</t>
  </si>
  <si>
    <t>UND</t>
  </si>
  <si>
    <t>MAT2582</t>
  </si>
  <si>
    <t>AJEL</t>
  </si>
  <si>
    <t>MAKRO SERVICE</t>
  </si>
  <si>
    <t>ELETRO ENERGIA</t>
  </si>
  <si>
    <t>62 3201-1426</t>
  </si>
  <si>
    <t>62. 3216-4000</t>
  </si>
  <si>
    <t>62. 3201-1729</t>
  </si>
  <si>
    <t>INCC 1</t>
  </si>
  <si>
    <t>FATOR</t>
  </si>
  <si>
    <t>Cotação feita no Orçamento SEI 202400036009591</t>
  </si>
  <si>
    <t>VALOR REJUSTADO PELO INCC 1 para FEV/2025 OU COTAÇÃO ATUALIZADA</t>
  </si>
  <si>
    <t xml:space="preserve">SINALIZADOR DE OBSTÁCULO COMPOSTO POR GLOBO DE VIDRO DIFRATOR COM LAMPADA DE LONGA DURAÇÃO (&gt; 10.000 Hs) ACIONADA POR CÉLULA FOTOELÉTRICA </t>
  </si>
  <si>
    <t>MAT2585</t>
  </si>
  <si>
    <t>ALR</t>
  </si>
  <si>
    <t>62. 3597-3599</t>
  </si>
  <si>
    <t>ABRACADEIRA-GUIA REFORCADA 1.1/2" UMA DESCIDA</t>
  </si>
  <si>
    <t xml:space="preserve">UND. </t>
  </si>
  <si>
    <t>MAT2600</t>
  </si>
  <si>
    <t>SITE eletrocenterlondrina</t>
  </si>
  <si>
    <t>SITE eletrotrafo</t>
  </si>
  <si>
    <t>https://www.lojaeletrica.com.br/suporte-com-abracadeira-1-1-2-reforcado-tel340-termotecnica.html</t>
  </si>
  <si>
    <t>https://www.eletrocenterlondrina.com.br/gtp-6-abracadeira-reforcada-para-mastro-112</t>
  </si>
  <si>
    <t>https://www.eletrotrafo.com.br/para-raio-franklin-sup--c-rold--gtp6-pk0019-prt258--1-1-2-c-reforco-00060008/p</t>
  </si>
  <si>
    <t>VALOR REJUSTADO PELO INCC 1 para FEV/2025 OU COTAÇÃO ATUALIZADA depois data base da tabela</t>
  </si>
  <si>
    <t>ABRACADEIRA-GUIA REFORCADA 2" UMA DESCIDA</t>
  </si>
  <si>
    <t>MAT2602</t>
  </si>
  <si>
    <t>SITE LOJA ELETRICA</t>
  </si>
  <si>
    <t>SITE  eletrocenterlondrina</t>
  </si>
  <si>
    <t>SITE lojaeletropaulo</t>
  </si>
  <si>
    <t>https://www.lojaeletrica.com.br/suporte-com-abracadeira-2-reforcado-tel350-termotecnica.html?srsltid=AfmBOoqdF8LZulghzCfX1t2qyrxfaiB5tMKUxvQsLj2CIft2AeCG88xg</t>
  </si>
  <si>
    <t>https://www.eletrocenterlondrina.com.br/gtp-6-abracadeira-reforcada-para-mastro-2?utm_source=Site&amp;utm_medium=GoogleShopping&amp;utm_campaign=IntegracaoGoogle</t>
  </si>
  <si>
    <t>https://lojaeletropaulo.com.br/para-raios/5514-abracadeira-guia-reforcada-1-descida-2-polegadas-350-termotecnica-7402.html</t>
  </si>
  <si>
    <t>MAT5764</t>
  </si>
  <si>
    <t>m2</t>
  </si>
  <si>
    <t>PREÇO/M2 = [R$254,00/(0,60*0,60)] - 184,95 (VIDRO BOREAL GOINFRA-COD. 190105-FEV 2025)</t>
  </si>
  <si>
    <t>ESQUADRIA BACULANTE EM ALUMÍO COM PINTURA ELETROSTÁTICA BRANCA (SEM VIDRO)</t>
  </si>
  <si>
    <t>PREÇO/M2= [R$ 64,99/(0,40*0,40)] - 178,50 (VIDRO LISO 3 MM GOINFRA COD. 190101 - FEV/25)</t>
  </si>
  <si>
    <t>PREÇO/M2 = [R$239,39/(0,60*0,60)] - 184,95 (VIDRO BOREAL GOINFRA-COD. 190105-FEV 2025)</t>
  </si>
  <si>
    <t>jdportasejanelas</t>
  </si>
  <si>
    <t>https://www.jdportasejanelas.com.br/vitro-basculante-2-seccoes-branco?utm_source=Site&amp;utm_medium=GoogleMerchant&amp;utm_campaign=GoogleMerchant&amp;sku=BACUA6AYA-080m-x-120m&amp;gad_source=4&amp;gad_campaignid=21081372922&amp;gbraid=0AAAAAqMB1fMDnMEwwQxkKB1N84jA6T7Cu&amp;gclid=Cj0KCQjw0LDBBhCnARIsAMpYlAoUnAv3GkoBPhW8iCub0SPkPs7T_a4BcxJtip1MQKb6fd_PqHxtu2MaAl8gEALw_wcB</t>
  </si>
  <si>
    <t>PREÇO/M2= [R$393,30/(0,80*1,20)] - 188,80 (VIDRO CANELADO GOINFRA-COD. 190109-FEV 2025)</t>
  </si>
  <si>
    <t>CANALETA ORGANIZADORA DE CABOS EM QUADRO ELÉTRICO 50X50MM, 2M.</t>
  </si>
  <si>
    <t>SITE eletriza</t>
  </si>
  <si>
    <t>https://eletriza.com.br/produtos/canaleta-industrial-semi-aberta-50x50-2m-branca-bc-enerbras-5050-ea-s/?variant=1030466492&amp;pf=mc&amp;gad_source=1&amp;gad_campaignid=21678882393&amp;gbraid=0AAAAAowoyaoCQdahi_2i78kiIbLXpvY6n&amp;gclid=Cj0KCQjw0LDBBhCnARIsAMpYlApUeKgw77ZfvSEVqc1t7QVWGKmybG6Jopl7gpup39j4Z_vL_4bl9zUaAgTjEALw_wcB</t>
  </si>
  <si>
    <t>zigferramentas</t>
  </si>
  <si>
    <t>https://www.zigferramentas.com.br/canaleta-pvc-elesys-dnd-50a-x-50b-2mt?utm_source=Site&amp;utm_medium=GoogleShopping&amp;utm_campaign=IntegracaoGoogle&amp;gad_source=1&amp;gad_campaignid=17347944458&amp;gbraid=0AAAAABQCe5TDZXzO9xAqt7VGAWTZ2023J&amp;gclid=Cj0KCQjw0LDBBhCnARIsAMpYlAqludzPFnu2ZcX74XG4APSasVTwXhMTJ6d_RBO_Y6XO3mm-Zgvf0igaAmc6EALw_wcB</t>
  </si>
  <si>
    <t>edcabos</t>
  </si>
  <si>
    <t>https://www.edcabos.com/eletrica/canaleta/canaleta-para-fios-50x50x2000mm-branco-ilumi-620911?gad_source=1&amp;gad_campaignid=21823095066&amp;gbraid=0AAAAAC9uaeyjeHeUqCtMopl677o4H9LCA&amp;gclid=Cj0KCQjw0LDBBhCnARIsAMpYlArTYW6gm7wP14cT2lzu3xWayXqSyH6hkkXEKNgdHezXTTrJZF1NWskaAjkjEALw_wcB</t>
  </si>
  <si>
    <t>andra</t>
  </si>
  <si>
    <t>https://www.andra.com.br/canaleta-recorte-aberto-50x-50mm-2-metros-cinza-105073/p?idsku=13841&amp;gad_source=4&amp;gad_campaignid=21070779022&amp;gbraid=0AAAAApkqR1vmfwjkc5p_VeSTq3y1jvNB4&amp;gclid=Cj0KCQjw0LDBBhCnARIsAMpYlAo9f6AU1I_frJRbDEAY1JmmIwhur2zuIk8104GZFoJTkEfDQR7j_sAaAlriEALw_wcB</t>
  </si>
  <si>
    <t>MAT6240</t>
  </si>
  <si>
    <t>SITE tubolaronline</t>
  </si>
  <si>
    <t>https://tubolaronline.com.br/produto/canaleta-de-bloco-estrutural/?attribute_tamanho=0,09+x+0,19+x+0,39m</t>
  </si>
  <si>
    <t>SITE blocos-fantinato</t>
  </si>
  <si>
    <t>https://blocos-fantinato.lojaintegrada.com.br/9slx8t7xz-canaleta-estrutural-45-mpa-14x19x39</t>
  </si>
  <si>
    <t>https://loja.artblocos.com.br/produto/canaleta-de-concreto-19x19x39/</t>
  </si>
  <si>
    <t>SITE artblocos</t>
  </si>
  <si>
    <t>SITE tatu</t>
  </si>
  <si>
    <t>https://loja.tatu.com.br/produto/canaleta-estrutural-19x39-45-mpa/?srsltid=AfmBOoo-y2WniMIwQge0Ad6PkqY9CJjQHR75D4TnMtkw__oeGulOU6SW</t>
  </si>
  <si>
    <t>MAT6395</t>
  </si>
  <si>
    <t>BLOCO CANALETA 19x19x*40* CM, FBK 4,5 MPA</t>
  </si>
  <si>
    <t>BLOCO MEIA CANALETA 19x19x*20* CM, FBK 4,5 MPA</t>
  </si>
  <si>
    <t>SITE BLOCO FANTINATO</t>
  </si>
  <si>
    <t>https://blocos-fantinato.lojaintegrada.com.br/meia-canaleta-de-concreto-19x19x19</t>
  </si>
  <si>
    <t>SITE ART BLOCOS</t>
  </si>
  <si>
    <t>https://loja.artblocos.com.br/produto/meia-canaleta-de-concreto-19x19x19/</t>
  </si>
  <si>
    <t>SITE babamateriais</t>
  </si>
  <si>
    <t>https://www.babamateriais.com.br/1-2--meio--canaleta-de-cimento-19-x-19-x-19-cm/p?idsku=5155&amp;srsltid=AfmBOoroBU4P5fhNT8nn15LcdlAI6-v4KdMmaK_JH-igcHV5spkoNJ1D3zU</t>
  </si>
  <si>
    <t>site tatu</t>
  </si>
  <si>
    <t>https://loja.tatu.com.br/produto/canaleta-estrutural-19x19-45-mpa/?srsltid=AfmBOoqzhcnydWXWE8lOJAyinYBSQTR2MXviE7rCK0louEUSySGOp4fJ</t>
  </si>
  <si>
    <t>MAT6397</t>
  </si>
  <si>
    <t>https://loja.artblocos.com.br/produto/meio-bloco-de-concreto-19x19x19/</t>
  </si>
  <si>
    <t>SITE ATACADÃO DOS PRÉ-MOLDADOS</t>
  </si>
  <si>
    <t>https://atacadaodospremoldados.com.br/produto/meio-bloco-de-19x19x19-estrutural-45-mpa/</t>
  </si>
  <si>
    <t>SITE BLOCOS FANTINATO</t>
  </si>
  <si>
    <t>https://blocos-fantinato.lojaintegrada.com.br/whntoe6i0-meio-bloco-estrutural-45-mpa-14x19x19</t>
  </si>
  <si>
    <t>MEIO BLOCO 19x19x*20* CM, FBK 4,5 MPA</t>
  </si>
  <si>
    <t>SITE CONSTRU LAR</t>
  </si>
  <si>
    <t>https://www.constrularitanhaem.com.br/construcao/tijolos-e-blocos-estruturais/bloco-de-concreto-metade-19x19x19-4-5mpa-constrular?srsltid=AfmBOooApCl-Lm5sCwbokfkYQUj_uqTcBsUJmzAsHrwevu5WJSSTm3K0</t>
  </si>
  <si>
    <t>MAT6398</t>
  </si>
  <si>
    <t>litro</t>
  </si>
  <si>
    <t>site bte peças e tintas</t>
  </si>
  <si>
    <t>https://www.bite.com.br/37727-sumalux-df-br-amarelo-m--5y-8-12-3-6l-sumare/p?srsltid=AfmBOoraKaYr9YCXxuxjbo2em0BKOB-iZq6UKwnXivCrar5WhOpo4Fty</t>
  </si>
  <si>
    <t>DILUENTE NR 905 SUMARÉ/ SOLVENTE LIMPEZA RENNER OU
EQUIVALENTE</t>
  </si>
  <si>
    <t>https://www.bite.com.br/37726-diluente-905-5l-sumare/p?skuId=41639</t>
  </si>
  <si>
    <t>TINTA ALQUIDICA DF SUMALUX SUMARÉ / REKOMAR DFB RENNER (AZUL/AMARELO/CINZA/VERDE) OU EQUIVALENTE</t>
  </si>
  <si>
    <t>MAT6462</t>
  </si>
  <si>
    <t>MAT6463</t>
  </si>
  <si>
    <t>Sherwin Williams</t>
  </si>
  <si>
    <t>62-40089100</t>
  </si>
  <si>
    <t>eduardo.medrado@sherwin.com.br</t>
  </si>
  <si>
    <t xml:space="preserve">Cotação </t>
  </si>
  <si>
    <t>cores</t>
  </si>
  <si>
    <t>azul</t>
  </si>
  <si>
    <t>amarelo</t>
  </si>
  <si>
    <t>cinza</t>
  </si>
  <si>
    <t>verde</t>
  </si>
  <si>
    <t>valor</t>
  </si>
  <si>
    <t xml:space="preserve">data </t>
  </si>
  <si>
    <t>REFORMA E ADEQUAÇÃO DO GINÁSIO DE CRISTIANÓPOLIS - 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</si>
</sst>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8"/>
      <name val="Arial"/>
      <family val="2"/>
    </font>
    <font>
      <u/>
      <sz val="11"/>
      <color rgb="FF0563C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9E1F2"/>
        <bgColor rgb="FFFFFFCC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3300"/>
      </right>
      <top style="medium">
        <color indexed="64"/>
      </top>
      <bottom style="thin">
        <color rgb="FF003300"/>
      </bottom>
      <diagonal/>
    </border>
    <border>
      <left style="thin">
        <color rgb="FF003300"/>
      </left>
      <right style="medium">
        <color indexed="64"/>
      </right>
      <top style="medium">
        <color indexed="64"/>
      </top>
      <bottom style="thin">
        <color rgb="FF003300"/>
      </bottom>
      <diagonal/>
    </border>
    <border>
      <left style="medium">
        <color indexed="64"/>
      </left>
      <right style="thin">
        <color rgb="FF003300"/>
      </right>
      <top style="thin">
        <color rgb="FF003300"/>
      </top>
      <bottom style="thin">
        <color rgb="FF0033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3300"/>
      </right>
      <top style="thin">
        <color rgb="FF0033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1" xfId="0" applyFill="1" applyBorder="1"/>
    <xf numFmtId="0" fontId="0" fillId="0" borderId="4" xfId="0" applyBorder="1" applyAlignment="1">
      <alignment wrapText="1"/>
    </xf>
    <xf numFmtId="0" fontId="2" fillId="0" borderId="0" xfId="0" applyFont="1"/>
    <xf numFmtId="0" fontId="0" fillId="0" borderId="1" xfId="0" applyBorder="1" applyAlignment="1">
      <alignment wrapText="1"/>
    </xf>
    <xf numFmtId="0" fontId="4" fillId="0" borderId="1" xfId="3" applyBorder="1" applyAlignment="1">
      <alignment wrapText="1"/>
    </xf>
    <xf numFmtId="14" fontId="0" fillId="0" borderId="1" xfId="0" applyNumberFormat="1" applyBorder="1"/>
    <xf numFmtId="9" fontId="0" fillId="0" borderId="1" xfId="4" applyFont="1" applyBorder="1"/>
    <xf numFmtId="44" fontId="0" fillId="0" borderId="1" xfId="1" applyFont="1" applyFill="1" applyBorder="1"/>
    <xf numFmtId="0" fontId="0" fillId="0" borderId="0" xfId="0" applyAlignment="1">
      <alignment horizontal="center" vertical="center"/>
    </xf>
    <xf numFmtId="0" fontId="0" fillId="2" borderId="0" xfId="0" applyFill="1"/>
    <xf numFmtId="0" fontId="4" fillId="0" borderId="1" xfId="3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/>
    <xf numFmtId="0" fontId="0" fillId="0" borderId="0" xfId="0" applyAlignment="1">
      <alignment horizontal="left"/>
    </xf>
    <xf numFmtId="0" fontId="4" fillId="0" borderId="1" xfId="3" applyBorder="1"/>
    <xf numFmtId="0" fontId="4" fillId="0" borderId="0" xfId="3" applyAlignment="1">
      <alignment wrapText="1"/>
    </xf>
    <xf numFmtId="0" fontId="4" fillId="0" borderId="1" xfId="3" applyBorder="1" applyAlignment="1">
      <alignment horizontal="center"/>
    </xf>
    <xf numFmtId="0" fontId="5" fillId="4" borderId="1" xfId="0" applyFont="1" applyFill="1" applyBorder="1"/>
    <xf numFmtId="0" fontId="5" fillId="0" borderId="1" xfId="0" applyFont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/>
    <xf numFmtId="0" fontId="6" fillId="4" borderId="2" xfId="0" applyFont="1" applyFill="1" applyBorder="1"/>
    <xf numFmtId="0" fontId="6" fillId="0" borderId="1" xfId="0" applyFont="1" applyBorder="1"/>
    <xf numFmtId="14" fontId="6" fillId="0" borderId="1" xfId="0" applyNumberFormat="1" applyFont="1" applyBorder="1"/>
    <xf numFmtId="44" fontId="6" fillId="0" borderId="1" xfId="1" applyFont="1" applyFill="1" applyBorder="1"/>
    <xf numFmtId="44" fontId="6" fillId="0" borderId="1" xfId="0" applyNumberFormat="1" applyFont="1" applyBorder="1"/>
    <xf numFmtId="10" fontId="6" fillId="0" borderId="1" xfId="4" applyNumberFormat="1" applyFont="1" applyFill="1" applyBorder="1"/>
    <xf numFmtId="0" fontId="6" fillId="4" borderId="1" xfId="0" applyFont="1" applyFill="1" applyBorder="1" applyAlignment="1">
      <alignment wrapText="1"/>
    </xf>
    <xf numFmtId="44" fontId="6" fillId="5" borderId="1" xfId="1" applyFont="1" applyFill="1" applyBorder="1"/>
    <xf numFmtId="17" fontId="7" fillId="7" borderId="13" xfId="0" applyNumberFormat="1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17" fontId="7" fillId="7" borderId="15" xfId="0" applyNumberFormat="1" applyFont="1" applyFill="1" applyBorder="1" applyAlignment="1">
      <alignment horizontal="left" vertical="center" wrapText="1"/>
    </xf>
    <xf numFmtId="164" fontId="6" fillId="0" borderId="16" xfId="0" applyNumberFormat="1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1" xfId="3" applyFont="1" applyFill="1" applyBorder="1" applyAlignment="1">
      <alignment wrapText="1"/>
    </xf>
    <xf numFmtId="2" fontId="6" fillId="0" borderId="1" xfId="0" applyNumberFormat="1" applyFont="1" applyBorder="1"/>
    <xf numFmtId="0" fontId="2" fillId="0" borderId="1" xfId="0" applyFont="1" applyBorder="1"/>
    <xf numFmtId="14" fontId="0" fillId="0" borderId="0" xfId="0" applyNumberFormat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1" fontId="0" fillId="0" borderId="0" xfId="2" applyNumberFormat="1" applyFont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5">
    <cellStyle name="Hiperlink" xfId="3" builtinId="8"/>
    <cellStyle name="Moeda" xfId="1" builtinId="4"/>
    <cellStyle name="Normal" xfId="0" builtinId="0"/>
    <cellStyle name="Porcentagem" xfId="4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862012</xdr:colOff>
      <xdr:row>1</xdr:row>
      <xdr:rowOff>23812</xdr:rowOff>
    </xdr:from>
    <xdr:to>
      <xdr:col>1</xdr:col>
      <xdr:colOff>897151</xdr:colOff>
      <xdr:row>4</xdr:row>
      <xdr:rowOff>184516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A998B45-4F2A-D033-7943-F48A8D9D0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" y="214312"/>
          <a:ext cx="1328738" cy="734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lojaeletrica.com.br/suporte-com-abracadeira-1-1-2-reforcado-tel340-termotecnica.html" TargetMode="External"/><Relationship Id="rId21" Type="http://schemas.openxmlformats.org/officeDocument/2006/relationships/hyperlink" Target="https://parafutrecos.com.br/arruela-lisa-04-mm.html?srsltid=AfmBOoofrTtGMnL0uFEb7p_L-hNLtPwyhmvQoKtD8UFRI4ent5a7bgGU" TargetMode="External"/><Relationship Id="rId42" Type="http://schemas.openxmlformats.org/officeDocument/2006/relationships/hyperlink" Target="https://www.lojaeletrica.com.br/bucha-terminal-galvanizada-eletroduto-1-bsp.html?srsltid=AfmBOoqzsYEevJbarzjMeZeRgW35mo-MMLHTrfW_6sIQrpS-DwFjNdQU" TargetMode="External"/><Relationship Id="rId63" Type="http://schemas.openxmlformats.org/officeDocument/2006/relationships/hyperlink" Target="https://www.equadras.com/tabela-de-baquete-em-acrilico" TargetMode="External"/><Relationship Id="rId84" Type="http://schemas.openxmlformats.org/officeDocument/2006/relationships/hyperlink" Target="https://www.lojabrafer.com.br/parafuso-auto-brocante-4-2-x-32-phillips-flangeado-2/p/6032?srsltid=AfmBOopZ9dd4NSDrQxe7TB-AnwyOo43bHrapeYmMMQpYJiBK7eaIxgmW" TargetMode="External"/><Relationship Id="rId138" Type="http://schemas.openxmlformats.org/officeDocument/2006/relationships/hyperlink" Target="https://loja.artblocos.com.br/produto/meio-bloco-de-concreto-19x19x19/" TargetMode="External"/><Relationship Id="rId107" Type="http://schemas.openxmlformats.org/officeDocument/2006/relationships/hyperlink" Target="https://www.plantadelivery.com.br/areca-bambu?srsltid=AfmBOoombWjnEimJgZW7fGRihWOhpQA3XLG9keuvs4GZBJT5U-D-P0KI" TargetMode="External"/><Relationship Id="rId11" Type="http://schemas.openxmlformats.org/officeDocument/2006/relationships/hyperlink" Target="https://www.parafusosonline.com/MLB-4370479544-parafuso-sextavado-516-x-114-inox-304-100-pecas-_JM?srsltid=AfmBOoryySdmHNj-XMtWIMIQse7GjvvKJa2P7mlO8n4cLMrxN74IcNGwguk" TargetMode="External"/><Relationship Id="rId32" Type="http://schemas.openxmlformats.org/officeDocument/2006/relationships/hyperlink" Target="https://www.refrisol.com.br/produto/bebedouro-industrial-de-coluna-1-gelada-1-natural-inox-25-litros-220v-frisbel/715750?gad_source=1&amp;gad_campaignid=21058213801&amp;gbraid=0AAAAADGTJpNqfbMYs6Ni0UMLucdI48c4n&amp;gclid=Cj0KCQjww-HABhCGARIsALLO6XwJsNPFmVxq0yPIQNmtxPuGuQgsrt4UiquskawzXhDoU8uQu_RwC3waAuhrEALw_wcB" TargetMode="External"/><Relationship Id="rId53" Type="http://schemas.openxmlformats.org/officeDocument/2006/relationships/hyperlink" Target="https://www.lojaeletrica.com.br/arruela-galvanizada-eletroduto-2-bsp.html?srsltid=AfmBOorN3xMiP-IhZwZkzYQgw67mff894_A13_ZVqIa8vgKActfHwW_T" TargetMode="External"/><Relationship Id="rId74" Type="http://schemas.openxmlformats.org/officeDocument/2006/relationships/hyperlink" Target="https://www.lojaagrometal.com.br/produto/conector-emenda-para-cabo-ate-50mm-2p-paratec-referencia-prt-901-76741?srsltid=AfmBOoojn89VFsn7GxcblUnh5pc3rfA5JIv1c2FOnPPnk7koL6WvUZwV" TargetMode="External"/><Relationship Id="rId128" Type="http://schemas.openxmlformats.org/officeDocument/2006/relationships/hyperlink" Target="https://www.zigferramentas.com.br/canaleta-pvc-elesys-dnd-50a-x-50b-2mt?utm_source=Site&amp;utm_medium=GoogleShopping&amp;utm_campaign=IntegracaoGoogle&amp;gad_source=1&amp;gad_campaignid=17347944458&amp;gbraid=0AAAAABQCe5TDZXzO9xAqt7VGAWTZ2023J&amp;gclid=Cj0KCQjw0LDBBhCnARIsAMpYlAqludzPFnu2ZcX74XG4APSasVTwXhMTJ6d_RBO_Y6XO3mm-Zgvf0igaAmc6EALw_wcB" TargetMode="External"/><Relationship Id="rId5" Type="http://schemas.openxmlformats.org/officeDocument/2006/relationships/hyperlink" Target="https://www.loja.lighting.philips.com/refletor-led-philips-g2-200w-ip65-19000-lumens-luz-branca-bivolt-911401838883_pai/p?idsku=217&amp;gad_source=1&amp;gclid=EAIaIQobChMIl7ej7KubigMVYyVECB0qlio6EAQYAiABEgLEJvD_BwE" TargetMode="External"/><Relationship Id="rId90" Type="http://schemas.openxmlformats.org/officeDocument/2006/relationships/hyperlink" Target="https://www.elo7.com.br/iris-da-praia-bicolor-4-mudas/dp/1D07C1E?gad_source=4&amp;elo7_term=&amp;gad_campaignid=17288234095&amp;gclid=EAIaIQobChMI1e32nK2ljQMV-IRaBR1r8ARGEAQYByABEgKOQfD_BwE&amp;elo7_campaign=google-performance-pmax-casa_e_decor&amp;elo7_medium=cpc&amp;elo7_source=google_pmax&amp;elo7_content=google-performance-pmax-casa_e_decor" TargetMode="External"/><Relationship Id="rId95" Type="http://schemas.openxmlformats.org/officeDocument/2006/relationships/hyperlink" Target="https://www.gardendelivery.sjc.br/barba-de-serpente-caixa-com-12-unidades?srsltid=AfmBOopWHilslGoWZVUXIkMQDMJVNrBpMEkTUT8ypP2tGXDszP56Z-W3" TargetMode="External"/><Relationship Id="rId22" Type="http://schemas.openxmlformats.org/officeDocument/2006/relationships/hyperlink" Target="https://www.diasa.com.br/fixadores/caixa-100-chumbador-cba-com-parafuso-c38312-38-x-3-12-polegadas-ancora?srsltid=AfmBOort2l09ZEKuYCLMcfVSirXKbXKxvyHStywpE19f6bP6l1ih0lW7" TargetMode="External"/><Relationship Id="rId27" Type="http://schemas.openxmlformats.org/officeDocument/2006/relationships/hyperlink" Target="https://www.sitioflorasol.com.br/product-page/areca-bambu?srsltid=AfmBOoq5tgExF3wd80M-GZPY7K_1TV2DJW548nF06pCwXidoAhAB4h5l" TargetMode="External"/><Relationship Id="rId43" Type="http://schemas.openxmlformats.org/officeDocument/2006/relationships/hyperlink" Target="https://www.barataodosul.com.br/bucha-de-aterramento-com-rosca-bsp-1-galvanizada-a-fogo?srsltid=AfmBOop_r05KGg0kgxQ5nvEXfjq8sO-IwVCOqxZbbXFXCQJJbQOwNZfL" TargetMode="External"/><Relationship Id="rId48" Type="http://schemas.openxmlformats.org/officeDocument/2006/relationships/hyperlink" Target="https://www.plenobras.com.br/646a59f0d496504d21de6aba/arruela-sextavada-para-eletroduto-galvanizada-a-fogo-1%22-com-rosca-bsp-blinda?srsltid=AfmBOoqGvTYX00yhAgs0Jbgul8Yq0bDT9hCQGkTXIZiUJ83kO6QpD1em" TargetMode="External"/><Relationship Id="rId64" Type="http://schemas.openxmlformats.org/officeDocument/2006/relationships/hyperlink" Target="https://www.sportit.com.br/tabela-de-basquete-acrilico-10mm-de-1-80x1-20-c-aro-flexivel-e-rede-par/p/2177?srsltid=AfmBOoqLfUbBkcf2GZGHarrH-eTZ5E4Cp40IfjqkGe4UZVKHyPoNSkJw" TargetMode="External"/><Relationship Id="rId69" Type="http://schemas.openxmlformats.org/officeDocument/2006/relationships/hyperlink" Target="https://www.casamattos.com.br/produto/cimento-queimado-suvinil-balde-5kg-cor-avenida-expressa-72256?utm_source=cpc&amp;utm_medium=google&amp;srsltid=AfmBOop9l_Gff5kZz2WGzTgeUjYBD2-xGCWE3KN7m-b1Qd04EojTHIOOndM" TargetMode="External"/><Relationship Id="rId113" Type="http://schemas.openxmlformats.org/officeDocument/2006/relationships/hyperlink" Target="https://www.belliplantas.com.br/sementes-de-plantas/mudas-de-amor-agarradinho-rosa-antigonon-leptopus-coroa-rainha-alba-rosea-pastagem-apicola-trepadeira-coroa-de-rainha-viuvinha-mimo-do-ceu-coralita-cipo-lagrima-de-noiva-rosalia-mel" TargetMode="External"/><Relationship Id="rId118" Type="http://schemas.openxmlformats.org/officeDocument/2006/relationships/hyperlink" Target="https://www.eletrocenterlondrina.com.br/gtp-6-abracadeira-reforcada-para-mastro-112" TargetMode="External"/><Relationship Id="rId134" Type="http://schemas.openxmlformats.org/officeDocument/2006/relationships/hyperlink" Target="https://blocos-fantinato.lojaintegrada.com.br/meia-canaleta-de-concreto-19x19x19" TargetMode="External"/><Relationship Id="rId139" Type="http://schemas.openxmlformats.org/officeDocument/2006/relationships/hyperlink" Target="https://atacadaodospremoldados.com.br/produto/meio-bloco-de-19x19x19-estrutural-45-mpa/" TargetMode="External"/><Relationship Id="rId80" Type="http://schemas.openxmlformats.org/officeDocument/2006/relationships/hyperlink" Target="https://www.joli.com.br/porcelanato-61x61-quebec-dark-grey-acetinado-cx2-23m2-gaudi/p?srsltid=AfmBOor946O42CxamfmQm6m4mISYsKXO6vKtPRD4l2Ja30sQxxFutHlM" TargetMode="External"/><Relationship Id="rId85" Type="http://schemas.openxmlformats.org/officeDocument/2006/relationships/hyperlink" Target="https://www.jofepar.com.br/arruela-lisa-inox-304-m-4-p1220?gad_source=1&amp;gad_campaignid=17347956377&amp;gclid=EAIaIQobChMIqPW1tMKejQMVD0VIAB24dzaQEAQYAiABEgIF0_D_BwE" TargetMode="External"/><Relationship Id="rId12" Type="http://schemas.openxmlformats.org/officeDocument/2006/relationships/hyperlink" Target="https://www.megalojista.com.br/arruela-lisa-m10-10-5-x-20-x-2-din-125a-inox-a2-unidade.html?srsltid=AfmBOorCC6lN-8jsC4IAzjWnNT5zRHV14zt15-7crV9pndcTWiz0JAJH" TargetMode="External"/><Relationship Id="rId17" Type="http://schemas.openxmlformats.org/officeDocument/2006/relationships/hyperlink" Target="https://www.copafer.com.br/suporte-para-calha-quadrada-corte-28-leste-calhas-p1095258" TargetMode="External"/><Relationship Id="rId33" Type="http://schemas.openxmlformats.org/officeDocument/2006/relationships/hyperlink" Target="https://www.dufrio.com.br/bebedouro-industrial-de-coluna-frisbel-25-litros-inox-220v.html?gad_source=1&amp;gad_campaignid=21557348142&amp;gbraid=0AAAAADfUKvaP1jqZmqFDyUenZRwIDIV-z&amp;gclid=Cj0KCQjww-HABhCGARIsALLO6XwTs9VorHJWfRPtn1FViSq_kfNjP_voD39iBm3md4IW_dbSWsja3CkaAk5pEALw_wcB" TargetMode="External"/><Relationship Id="rId38" Type="http://schemas.openxmlformats.org/officeDocument/2006/relationships/hyperlink" Target="https://www.gasima.com.br/tramontina-condulete-tipo-multiplo-x-de-1-polegada?gad_source=1&amp;gclid=CjwKCAjwtdi_BhACEiwA97y8BA7O2n00xpjitJ27IoSDesMNJin_JE4hIxvrzTmAfZQR-Ox4uYmmHxoCEbMQAvD_BwE" TargetMode="External"/><Relationship Id="rId59" Type="http://schemas.openxmlformats.org/officeDocument/2006/relationships/hyperlink" Target="https://www.redemacsuperbem.com.br/produto/cimento-queimado-suvinil-5-kg-avenida-expresso.html?srsltid=AfmBOopuE3IkTSjuLDFvblLhJBA_XkKZQJW_sFrIFf450NLw7R1lK8nYvRM" TargetMode="External"/><Relationship Id="rId103" Type="http://schemas.openxmlformats.org/officeDocument/2006/relationships/hyperlink" Target="https://www.agrojardim.com.br/planta-paineira-rosa?srsltid=AfmBOopdLe3ZSNZNWlaq7Xu1OMRQb8ZQyCv5aoi4Sn-fjxG6D2o7B3JD" TargetMode="External"/><Relationship Id="rId108" Type="http://schemas.openxmlformats.org/officeDocument/2006/relationships/hyperlink" Target="https://www.viveirogoiania.com.br/MLB-3365468549-muda-de-ip-rosa-grande-bem-formada-150cm-a-200cm-_JM" TargetMode="External"/><Relationship Id="rId124" Type="http://schemas.openxmlformats.org/officeDocument/2006/relationships/hyperlink" Target="https://www.padovani.com.br/janela-basculante-de-aluminio-facility-branco-60x60cm---p10121---brasil-esquadrias/p" TargetMode="External"/><Relationship Id="rId129" Type="http://schemas.openxmlformats.org/officeDocument/2006/relationships/hyperlink" Target="https://www.edcabos.com/eletrica/canaleta/canaleta-para-fios-50x50x2000mm-branco-ilumi-620911?gad_source=1&amp;gad_campaignid=21823095066&amp;gbraid=0AAAAAC9uaeyjeHeUqCtMopl677o4H9LCA&amp;gclid=Cj0KCQjw0LDBBhCnARIsAMpYlArTYW6gm7wP14cT2lzu3xWayXqSyH6hkkXEKNgdHezXTTrJZF1NWskaAjkjEALw_wcB" TargetMode="External"/><Relationship Id="rId54" Type="http://schemas.openxmlformats.org/officeDocument/2006/relationships/hyperlink" Target="https://www.costamaq.net/product-page/arruela-pesada-para-eletroduto-2-galvanizada" TargetMode="External"/><Relationship Id="rId70" Type="http://schemas.openxmlformats.org/officeDocument/2006/relationships/hyperlink" Target="https://www.eletricaarea.com.br/material-eletrico/aterramento-e-para-raio/caixa-de-inspecao-pvc-suspensa-rosca-1?srsltid=AfmBOoqg61MRBOJH4nPg_PDVMFEZozWivlzwJiic9y5NxEJa_LNuSWaP" TargetMode="External"/><Relationship Id="rId75" Type="http://schemas.openxmlformats.org/officeDocument/2006/relationships/hyperlink" Target="https://www.eletrosul.com.br/para-raios-spda/conector-de-emenda-50mm-2-parafusos?srsltid=AfmBOoqRLmLPzdwHPA9kN18EmI3Q7rmy-m0xSJuMcJFnmk7YdwPAC8Mv" TargetMode="External"/><Relationship Id="rId91" Type="http://schemas.openxmlformats.org/officeDocument/2006/relationships/hyperlink" Target="https://produto.mercadolivre.com.br/MLB-5372853436-planta-iris-da-praia-neomarica-candida-paisagistica-linda-_JM?matt_tool=18956390&amp;utm_source=google_shopping&amp;utm_medium=organic" TargetMode="External"/><Relationship Id="rId96" Type="http://schemas.openxmlformats.org/officeDocument/2006/relationships/hyperlink" Target="https://www.sitioflorasol.com.br/product-page/barba-de-serpente?srsltid=AfmBOopDYa5ioOdqbC9Vtekg7PrrldLBbW3wBmRbolE-BhZe0y4_nmLq" TargetMode="External"/><Relationship Id="rId140" Type="http://schemas.openxmlformats.org/officeDocument/2006/relationships/hyperlink" Target="https://blocos-fantinato.lojaintegrada.com.br/whntoe6i0-meio-bloco-estrutural-45-mpa-14x19x19" TargetMode="External"/><Relationship Id="rId145" Type="http://schemas.openxmlformats.org/officeDocument/2006/relationships/hyperlink" Target="mailto:eduardo.medrado@sherwin.com.br" TargetMode="External"/><Relationship Id="rId1" Type="http://schemas.openxmlformats.org/officeDocument/2006/relationships/hyperlink" Target="https://www.marinbrasil.com.br/cuba-de-embutir-tramontina-prime-isis-2c-34-bl-em-aco-inox-acetinado-76-x-44-cm-com-valvulas-94030107/p?idsku=992&amp;gad_source=1&amp;gclid=EAIaIQobChMImojFwKmTigMVCmhIAB2oTzctEAQYCiABEgLTR_D_BwE" TargetMode="External"/><Relationship Id="rId6" Type="http://schemas.openxmlformats.org/officeDocument/2006/relationships/hyperlink" Target="https://www.eletronuneshome.com.br/iluminacao/refletores-de-led/refletor-de-led-200w-bvp153-ip65-6500k-philips?gad_source=1&amp;gclid=EAIaIQobChMIvrnCorCbigMVQyhECB1uJi4IEAQYBCABEgLqNPD_BwE" TargetMode="External"/><Relationship Id="rId23" Type="http://schemas.openxmlformats.org/officeDocument/2006/relationships/hyperlink" Target="https://www.leroymerlin.com.br/suporte-moldura-galvanizado-c28-calha-forte_86482410" TargetMode="External"/><Relationship Id="rId28" Type="http://schemas.openxmlformats.org/officeDocument/2006/relationships/hyperlink" Target="https://www.lojaamk.com.br/plantas-ornamentais/muda-de-quaresmeira-altura-de-1m-a-1-5m/?srsltid=AfmBOopvd6T0HQCKbiAbLLfzw7XOfunA-CHF3mDL2R0Lg4SLBvhphIZq" TargetMode="External"/><Relationship Id="rId49" Type="http://schemas.openxmlformats.org/officeDocument/2006/relationships/hyperlink" Target="https://www.zadal.com.br/MLB-3952176155-arruela-linha-pesada-p-eletroduto-1-polegada-60-unidades-_JM?variation=182769780158&amp;srsltid=AfmBOoqp4OtcEq-A5xKyD7FuNlR6ZGeYUoOp0b3XC4xB-2rqxc7fjH4MJT8" TargetMode="External"/><Relationship Id="rId114" Type="http://schemas.openxmlformats.org/officeDocument/2006/relationships/hyperlink" Target="https://www.sitiodamata.com.br/importacao/amor-agarradinho-antigonon-leptopus.html" TargetMode="External"/><Relationship Id="rId119" Type="http://schemas.openxmlformats.org/officeDocument/2006/relationships/hyperlink" Target="https://www.eletrotrafo.com.br/para-raio-franklin-sup--c-rold--gtp6-pk0019-prt258--1-1-2-c-reforco-00060008/p" TargetMode="External"/><Relationship Id="rId44" Type="http://schemas.openxmlformats.org/officeDocument/2006/relationships/hyperlink" Target="https://www.ilumisul.com.br/ProdutoId_11239,343/Material-De-Construcao/Parafusos-E-Buchas/Bucha-De-Aterramento-Com-Rosca-BSP---2--Galvanizada-A-Fogo.html?srsltid=AfmBOoqnQY29Ox8XsyhBfHNBmYKJU_wAct5Da61UbaZp_O3FrxpyyJ0u" TargetMode="External"/><Relationship Id="rId60" Type="http://schemas.openxmlformats.org/officeDocument/2006/relationships/hyperlink" Target="https://www.centroeletrico.com/produto/tinta-coral-decora-ef-cimento-que-cultura-grega-4-8kg-83355?srsltid=AfmBOoqiD0o1uLML3_J8sjKsidXDqF2qkmkVfsEYLyiKroP3Fqi_IL8gxMA" TargetMode="External"/><Relationship Id="rId65" Type="http://schemas.openxmlformats.org/officeDocument/2006/relationships/hyperlink" Target="https://www.lojaeletrica.com.br/tampa-ferro-f-300x300mm-articulada-reforcada-com-escotilha-tel536.html?srsltid=AfmBOoqNe6opd8J7V9k03XQiTK1Gq7U7iMSeR9BvkM2-38-Xncrc-616" TargetMode="External"/><Relationship Id="rId81" Type="http://schemas.openxmlformats.org/officeDocument/2006/relationships/hyperlink" Target="https://www.bomjesusleme.com.br/portas-de-madeira/porcelanato-gaudi-quebec-grey-acetinado-61-x-61" TargetMode="External"/><Relationship Id="rId86" Type="http://schemas.openxmlformats.org/officeDocument/2006/relationships/hyperlink" Target="https://www.gfconstrucao.com.br/ambientes/materiais-de-construcao/pre-moldados/guias?variant_id=187&amp;srsltid=AfmBOooLfaur2OOdMINFoEGqncsQfL4OcUExgLvszO63opXHFydsn5Z0HDQ" TargetMode="External"/><Relationship Id="rId130" Type="http://schemas.openxmlformats.org/officeDocument/2006/relationships/hyperlink" Target="https://tubolaronline.com.br/produto/canaleta-de-bloco-estrutural/?attribute_tamanho=0,09+x+0,19+x+0,39m" TargetMode="External"/><Relationship Id="rId135" Type="http://schemas.openxmlformats.org/officeDocument/2006/relationships/hyperlink" Target="https://loja.artblocos.com.br/produto/meia-canaleta-de-concreto-19x19x19/" TargetMode="External"/><Relationship Id="rId13" Type="http://schemas.openxmlformats.org/officeDocument/2006/relationships/hyperlink" Target="https://www.acovillaca.com.br/MLB-1770085467-arruela-lisa-aco-inox-304-m-10-ou-10-mm-100-pecas-_JM" TargetMode="External"/><Relationship Id="rId18" Type="http://schemas.openxmlformats.org/officeDocument/2006/relationships/hyperlink" Target="https://www.leroymerlin.com.br/suporte-platibanda-galvanizado-c28-calha-forte_86482326" TargetMode="External"/><Relationship Id="rId39" Type="http://schemas.openxmlformats.org/officeDocument/2006/relationships/hyperlink" Target="https://www.tramontina.com.br/condulete-multiplo-1%22-tramontina-tipo-x-com-tampa-sem-pintura/56200003.html?gad_source=1&amp;gclid=CjwKCAjwtdi_BhACEiwA97y8BAJ1GuEiVnlIjLpRBMUg1T82XEzWqXj1AeN5R-V61fbU2RzszXxviRoC6moQAvD_BwE" TargetMode="External"/><Relationship Id="rId109" Type="http://schemas.openxmlformats.org/officeDocument/2006/relationships/hyperlink" Target="https://www.viveiroculturaecologica.com.br/ornamentais/ipe-rosa-com-150cm?srsltid=AfmBOooEXirNm5CscPTQHnebsc1bT6iL2IC1GFYCht7Pn2Q4oH28Q1Si" TargetMode="External"/><Relationship Id="rId34" Type="http://schemas.openxmlformats.org/officeDocument/2006/relationships/hyperlink" Target="https://www.abastece.com.br/products/refletor-led-200w-6500k-bivolt-19000lm-ip65-bvp153-g2-911401838883-philips?variant=45225057845379&amp;country=BR&amp;currency=BRL&amp;utm_medium=product_sync&amp;utm_source=google&amp;utm_content=sag_organic&amp;utm_campaign=sag_organic&amp;gad_source=1&amp;gad_campaignid=17181547354&amp;gbraid=0AAAAAB8An6uUs_NlW6BzS81IETYUwxy1o&amp;gclid=Cj0KCQjww-HABhCGARIsALLO6Xx5yCY0nf-XdvW0QdaL0RIMGbFxpDmwvdUW9gImEFqyRa6GyFW2tcsaAtmZEALw_wcB" TargetMode="External"/><Relationship Id="rId50" Type="http://schemas.openxmlformats.org/officeDocument/2006/relationships/hyperlink" Target="https://www.lojaeletrica.com.br/arruela-galvanizada-eletroduto-1-1-2-bsp.html?srsltid=AfmBOoryN1qj5hU9GjY-cCYRmVMksC1YSs3o9sHQG6bO9RsgcXhSEXu9" TargetMode="External"/><Relationship Id="rId55" Type="http://schemas.openxmlformats.org/officeDocument/2006/relationships/hyperlink" Target="https://produto.mercadolivre.com.br/MLB-2071794084-arruela-pesada-para-eletroduto-2-galvanizada-_JM?matt_tool=18956390&amp;utm_source=google_shopping&amp;utm_medium=organic" TargetMode="External"/><Relationship Id="rId76" Type="http://schemas.openxmlformats.org/officeDocument/2006/relationships/hyperlink" Target="https://www.gasima.com.br/prt-901-conector-emenda-medicao-2p-50mm" TargetMode="External"/><Relationship Id="rId97" Type="http://schemas.openxmlformats.org/officeDocument/2006/relationships/hyperlink" Target="https://www.sitiodamata.com.br/especies-de-plantas/jeriva-syagrus-romanzoffiana.html" TargetMode="External"/><Relationship Id="rId104" Type="http://schemas.openxmlformats.org/officeDocument/2006/relationships/hyperlink" Target="https://www.raizerplantasparaabelhas.com.br/paineira-rosa-nativa-melifera-ornamental-e-resistente-ao-frio?srsltid=AfmBOop6KiogNN_b9VR56gN59uj9Fzulv-3wD16jLSCYafJ5V0ZTI72H" TargetMode="External"/><Relationship Id="rId120" Type="http://schemas.openxmlformats.org/officeDocument/2006/relationships/hyperlink" Target="https://www.eletrocenterlondrina.com.br/gtp-6-abracadeira-reforcada-para-mastro-2?utm_source=Site&amp;utm_medium=GoogleShopping&amp;utm_campaign=IntegracaoGoogle" TargetMode="External"/><Relationship Id="rId125" Type="http://schemas.openxmlformats.org/officeDocument/2006/relationships/hyperlink" Target="https://www.acalhomecenter.com.br/janela-basculante-home-vidro-liso-aluminio-branco-quality-esquadria/p" TargetMode="External"/><Relationship Id="rId141" Type="http://schemas.openxmlformats.org/officeDocument/2006/relationships/hyperlink" Target="https://www.constrularitanhaem.com.br/construcao/tijolos-e-blocos-estruturais/bloco-de-concreto-metade-19x19x19-4-5mpa-constrular?srsltid=AfmBOooApCl-Lm5sCwbokfkYQUj_uqTcBsUJmzAsHrwevu5WJSSTm3K0" TargetMode="External"/><Relationship Id="rId146" Type="http://schemas.openxmlformats.org/officeDocument/2006/relationships/printerSettings" Target="../printerSettings/printerSettings1.bin"/><Relationship Id="rId7" Type="http://schemas.openxmlformats.org/officeDocument/2006/relationships/hyperlink" Target="https://www.cooperasolucoes.com.br/iluminacao/iluminacao-de-emergencia/luminaria-de-emergencia-2-farois-2200-lumens-segurimax?parceiro=1&amp;gad_source=4&amp;gclid=EAIaIQobChMI1Mbk8I-digMVE4buAR2PdjkDEAQYBCABEgJPavD_BwE" TargetMode="External"/><Relationship Id="rId71" Type="http://schemas.openxmlformats.org/officeDocument/2006/relationships/hyperlink" Target="https://eletricaserpal.com.br/produto/14933-caixa-de-inspecao-pvc-suspensa-spda-1quot;-112quot;-e-2quot;?srsltid=AfmBOorPmkBZV4GcK9E53SaNkV6IBfPd5ETMCZgOIcuJFWu7VTWAZfuF" TargetMode="External"/><Relationship Id="rId92" Type="http://schemas.openxmlformats.org/officeDocument/2006/relationships/hyperlink" Target="https://brasilnativas.com.br/loja/plantas-ornamentais/forracao-de-sol/grama-amedoim-caixa-com-60-unidades/?srsltid=AfmBOoqeBE0ho4p-U16oB64gwmYLOWADUaaCI-Fop_qZ7BWnNtwUVUX_" TargetMode="External"/><Relationship Id="rId2" Type="http://schemas.openxmlformats.org/officeDocument/2006/relationships/hyperlink" Target="https://www.comercialivaipora.com.br/hidraulica/ralo-linear-70cm-grelha-cinza-100018906-tigre?parceiro=1&amp;gad_source=1&amp;gclid=EAIaIQobChMI1a3tjsyaigMVNiBECB0SHgycEAQYASABEgKsOvD_BwE" TargetMode="External"/><Relationship Id="rId29" Type="http://schemas.openxmlformats.org/officeDocument/2006/relationships/hyperlink" Target="https://www.abcdaconstrucao.com.br/produto/cuba-dupla-em-aco-inox-com-valvula-isis-alto-brilho-tramontina-72x40x15cm-82523?keyword=&amp;creative=&amp;gad_source=1&amp;gclid=EAIaIQobChMImojFwKmTigMVCmhIAB2oTzctEAQYByABEgLIIfD_BwE" TargetMode="External"/><Relationship Id="rId24" Type="http://schemas.openxmlformats.org/officeDocument/2006/relationships/hyperlink" Target="https://www.copafer.com.br/te-de-reducao-90-graus-soldavel-60x25mm-22217011-tigre/p?srsltid=AfmBOopiQqsSyEMz1uaV1NSwknkvsnUMcpvE3suuiFmPzLHhpoNfR9ed" TargetMode="External"/><Relationship Id="rId40" Type="http://schemas.openxmlformats.org/officeDocument/2006/relationships/hyperlink" Target="https://www.anhangueraferramentas.com.br/produto/condulete-multiplo-1-1-2-x-com-tampa-56200-005-tramontina-eletrik-96607?gad_source=4&amp;gclid=CjwKCAjwtdi_BhACEiwA97y8BNl81NzOExpFZUagPkqdtsSiXtkNDd5Jj3PwNmutYuhL6K6DS2vTehoCPOcQAvD_BwE" TargetMode="External"/><Relationship Id="rId45" Type="http://schemas.openxmlformats.org/officeDocument/2006/relationships/hyperlink" Target="https://www.barataodosul.com.br/bucha-de-aterramento-com-rosca-bsp-2-galvanizada-a-fogo?srsltid=AfmBOopTkR0jBv-eGtb4o3n6LkeZDSmkYS1ojc-7tNCx2xW2xcBuF40e" TargetMode="External"/><Relationship Id="rId66" Type="http://schemas.openxmlformats.org/officeDocument/2006/relationships/hyperlink" Target="https://www.lojaagrometal.com.br/produto/tampa-caixa-inspecao-300mm-terra-32-5cm-prt-967-articulada-81554?srsltid=AfmBOorxbnbqzdeDiGidcwExG4oj1sA9IDBKxtVfsS7erRfydDA3Oqel_xg" TargetMode="External"/><Relationship Id="rId87" Type="http://schemas.openxmlformats.org/officeDocument/2006/relationships/hyperlink" Target="https://www.mercadolivre.com.br/guia-ondulada-para-jardim/up/MLBU1439370732?pdp_filters=item_id:MLB3215423384" TargetMode="External"/><Relationship Id="rId110" Type="http://schemas.openxmlformats.org/officeDocument/2006/relationships/hyperlink" Target="https://www.vasoeflor.com.br/muda-de-quaresmeira-rosa-vaso-flor?srsltid=AfmBOooCVZUaNpC57HkyxGWJZFcunrqj879HAiA5AU7KqGyFVYKRP_hD" TargetMode="External"/><Relationship Id="rId115" Type="http://schemas.openxmlformats.org/officeDocument/2006/relationships/hyperlink" Target="https://viveiromadagascar.mercadoshops.com.br/MLB-2738143558-muda-de-amor-agarradinho-rosa-facil-plantio-_JM" TargetMode="External"/><Relationship Id="rId131" Type="http://schemas.openxmlformats.org/officeDocument/2006/relationships/hyperlink" Target="https://blocos-fantinato.lojaintegrada.com.br/9slx8t7xz-canaleta-estrutural-45-mpa-14x19x39" TargetMode="External"/><Relationship Id="rId136" Type="http://schemas.openxmlformats.org/officeDocument/2006/relationships/hyperlink" Target="https://www.babamateriais.com.br/1-2--meio--canaleta-de-cimento-19-x-19-x-19-cm/p?idsku=5155&amp;srsltid=AfmBOoroBU4P5fhNT8nn15LcdlAI6-v4KdMmaK_JH-igcHV5spkoNJ1D3zU" TargetMode="External"/><Relationship Id="rId61" Type="http://schemas.openxmlformats.org/officeDocument/2006/relationships/hyperlink" Target="https://www.jvesportes.com.br/tabela-de-acrilico-1-80x1-20.html?gad_source=1&amp;gclid=CjwKCAjw47i_BhBTEiwAaJfPpvbDZ1-UwyATrRJlnJ4Y2MUV4eQyoZ_hDRfGM0tlGStNaxxLdfZRCxoCoP4QAvD_BwE" TargetMode="External"/><Relationship Id="rId82" Type="http://schemas.openxmlformats.org/officeDocument/2006/relationships/hyperlink" Target="https://www.casadosparafusosfranca.com.br/fixadores/parafusos/auto-brocante/parafuso-auto-brocante-flangeado-phillips-4-2-x-32?parceiro=7954&amp;gad_source=1&amp;gclid=CjwKCAjw5PK_BhBBEiwAL7GTPSfGiqbW2vDi_DD5oejB41IZm7toIL4b6SQT1eUVDvvt5z8Cru0cTRoCSkcQAvD_BwE" TargetMode="External"/><Relationship Id="rId19" Type="http://schemas.openxmlformats.org/officeDocument/2006/relationships/hyperlink" Target="https://www.gravia.com/suporte-reto-calha-s40-gravia-gf-1000003268/p?srsltid=AfmBOoqGZd3XIq9xb4GQajjUZ_pYq3yrfk6iwCliW183bZeclWImWQMg8BU" TargetMode="External"/><Relationship Id="rId14" Type="http://schemas.openxmlformats.org/officeDocument/2006/relationships/hyperlink" Target="https://www.jofepar.com.br/chumbador-pba-3-8-x-5-p9983?gad_source=1&amp;gclid=Cj0KCQiAkJO8BhCGARIsAMkswygqJpHyjF8EfSkhwTPiOUVY4kBJ5PP8eIK8gQXWXd_S9nD59Y-jzK4aAt3JEALw_wcB" TargetMode="External"/><Relationship Id="rId30" Type="http://schemas.openxmlformats.org/officeDocument/2006/relationships/hyperlink" Target="https://loja.astra-sa.com/ralo-linear-com-tampa-vazada-70-cm-cinza-astra-rl70gv-cz/p?idsku=4898&amp;utm_term=&amp;utm_campaign=%5BMM%5DPMax_Geral&amp;utm_source=google&amp;utm_medium=cpc&amp;hsa_acc=2083629687&amp;hsa_cam=21772893268&amp;hsa_grp=&amp;hsa_ad=&amp;hsa_src=x&amp;hsa_tgt=&amp;hsa_kw=&amp;hsa_mt=&amp;hsa_net=adwords&amp;hsa_ver=3&amp;gad_source=1&amp;gclid=EAIaIQobChMI1a3tjsyaigMVNiBECB0SHgycEAQYAiABEgJnYPD_BwE" TargetMode="External"/><Relationship Id="rId35" Type="http://schemas.openxmlformats.org/officeDocument/2006/relationships/hyperlink" Target="https://www.casadoeletricistasc.com.br/con-p-emenda-c-alav-2-fios-6mm-wago/p/4518?c=16&amp;t=12&amp;gad_source=1&amp;gclid=EAIaIQobChMI58DzqtefigMVyCpECB1meQAEEAQYAiABEgLgXfD_BwE" TargetMode="External"/><Relationship Id="rId56" Type="http://schemas.openxmlformats.org/officeDocument/2006/relationships/hyperlink" Target="https://www.jofepar.com.br/parafuso-inox-304-sextavado-rosca-inteira-unc-5-16-x-1-1-4-p4442?gad_source=1&amp;gclid=EAIaIQobChMIqpO3lO2figMVoidECB3PliDdEAQYASABEgIsX_D_BwE" TargetMode="External"/><Relationship Id="rId77" Type="http://schemas.openxmlformats.org/officeDocument/2006/relationships/hyperlink" Target="https://santil.com.br/produto/conector-tubular-1650mm-2-parafusos-paratec/4530679?srsltid=AfmBOopQGuQpik4Hbk2HD2UvuFIcw8FN5HyPXihLwPB7Ui3wwjg4KRNV" TargetMode="External"/><Relationship Id="rId100" Type="http://schemas.openxmlformats.org/officeDocument/2006/relationships/hyperlink" Target="https://www.safarigarden.com.br/muda-de-cica-cycas-revoluta?variant_id=1213" TargetMode="External"/><Relationship Id="rId105" Type="http://schemas.openxmlformats.org/officeDocument/2006/relationships/hyperlink" Target="https://www.dancruzplantas.com.br/s2v1edje4-muda-de-pau-ferro-ou-madeira-de-ferro-brasileiralibidibia-ferrea?srsltid=AfmBOoqIyiH1ZW8xZ29cdgnWiLAIRqrCy9MOpWgCrp-buMboEopiBBIU" TargetMode="External"/><Relationship Id="rId126" Type="http://schemas.openxmlformats.org/officeDocument/2006/relationships/hyperlink" Target="https://www.jdportasejanelas.com.br/vitro-basculante-2-seccoes-branco?utm_source=Site&amp;utm_medium=GoogleMerchant&amp;utm_campaign=GoogleMerchant&amp;sku=BACUA6AYA-080m-x-120m&amp;gad_source=4&amp;gad_campaignid=21081372922&amp;gbraid=0AAAAAqMB1fMDnMEwwQxkKB1N84jA6T7Cu&amp;gclid=Cj0KCQjw0LDBBhCnARIsAMpYlAoUnAv3GkoBPhW8iCub0SPkPs7T_a4BcxJtip1MQKb6fd_PqHxtu2MaAl8gEALw_wcB" TargetMode="External"/><Relationship Id="rId147" Type="http://schemas.openxmlformats.org/officeDocument/2006/relationships/drawing" Target="../drawings/drawing1.xml"/><Relationship Id="rId8" Type="http://schemas.openxmlformats.org/officeDocument/2006/relationships/hyperlink" Target="https://www.eletronuneshome.com.br/iluminacao/iluminacao-de-seguranca/luminaria-emergencia-led-2200lm-2-farois-110-220v-segurimax?gad_source=4&amp;gclid=EAIaIQobChMI1Mbk8I-digMVE4buAR2PdjkDEAQYDSABEgJzn_D_BwE" TargetMode="External"/><Relationship Id="rId51" Type="http://schemas.openxmlformats.org/officeDocument/2006/relationships/hyperlink" Target="https://www.plenobras.com.br/646a58a9d496504d21dc80be/arruela-sextavada-para-eletroduto-galvanizada-a-fogo-112%22-com-rosca-npt-arf-05nf" TargetMode="External"/><Relationship Id="rId72" Type="http://schemas.openxmlformats.org/officeDocument/2006/relationships/hyperlink" Target="https://www.santil.com.br/produto/caixa-de-inspecao-suspensa-em-polipropileno-paratec/2897174?srsltid=AfmBOopOBAjX33G3VEYNKIlewrD17THqeAarObHM08Af68_3ourVEzso" TargetMode="External"/><Relationship Id="rId93" Type="http://schemas.openxmlformats.org/officeDocument/2006/relationships/hyperlink" Target="https://www.avaranda.net/product-page/grama-mini-amendoim?srsltid=AfmBOorNeZEA2jm-Uq6YVs-z2tYXMrmKoN8P1X481WpFfMFQYpQYH3zT" TargetMode="External"/><Relationship Id="rId98" Type="http://schemas.openxmlformats.org/officeDocument/2006/relationships/hyperlink" Target="https://www.floralondrina.com.br/muda-de-jeriva-syagrus-romanzoffiana/" TargetMode="External"/><Relationship Id="rId121" Type="http://schemas.openxmlformats.org/officeDocument/2006/relationships/hyperlink" Target="https://lojaeletropaulo.com.br/para-raios/5514-abracadeira-guia-reforcada-1-descida-2-polegadas-350-termotecnica-7402.html" TargetMode="External"/><Relationship Id="rId142" Type="http://schemas.openxmlformats.org/officeDocument/2006/relationships/hyperlink" Target="https://www.bite.com.br/37727-sumalux-df-br-amarelo-m--5y-8-12-3-6l-sumare/p?srsltid=AfmBOoraKaYr9YCXxuxjbo2em0BKOB-iZq6UKwnXivCrar5WhOpo4Fty" TargetMode="External"/><Relationship Id="rId3" Type="http://schemas.openxmlformats.org/officeDocument/2006/relationships/hyperlink" Target="https://www.lojamerc.com.br/ralo-linear-com-grelha-70cm-branco---tigre---100018903/p?gad_source=1&amp;gclid=EAIaIQobChMI1a3tjsyaigMVNiBECB0SHgycEAQYHSABEgIavPD_BwE&amp;idsku=898400001&amp;skuId=898400001" TargetMode="External"/><Relationship Id="rId25" Type="http://schemas.openxmlformats.org/officeDocument/2006/relationships/hyperlink" Target="https://www.cfg.com.br/te-de-reducao-90%C2%B0-soldavel-75mm-x-60mm-tigre--22217275-11679/p?srsltid=AfmBOoqG7Vqzq40nBbnfgjILPylMfu9Sh6E7ZbT12ynB__fRNFq_IxUX" TargetMode="External"/><Relationship Id="rId46" Type="http://schemas.openxmlformats.org/officeDocument/2006/relationships/hyperlink" Target="https://www.plenobras.com.br/646a59d2d496504d21de3dfa/bucha-galvanizada-a-fogo-2%22-com-rosca-bsp-p-eletroduto-cterminal-terra-tbutgf-6b?srsltid=AfmBOoq37DZWFtRBQbGLDZ9kwmlWPiZI6JTJEpCHjQ3Xw_33FiTyMbk1" TargetMode="External"/><Relationship Id="rId67" Type="http://schemas.openxmlformats.org/officeDocument/2006/relationships/hyperlink" Target="https://www.leroymerlin.com.br/tampa-tampao-chao-articulado-ferro-fundido-inspecao-30x30cm_1567518474?region=outros&amp;srsltid=AfmBOopym1e_WG8xHh8G0ArlXbdKQJP1ZLILljK4N_f-1atC9A2o0jxmmLc" TargetMode="External"/><Relationship Id="rId116" Type="http://schemas.openxmlformats.org/officeDocument/2006/relationships/hyperlink" Target="https://www.raizerplantasparaabelhas.com.br/amor-agarradinho-branco-adorado-pelas-mandacaias?srsltid=AfmBOoqLJuuOFq5V5PSy1qbcQANigcbrc3V78L6smbK6XV8xmwmjnbYus2U" TargetMode="External"/><Relationship Id="rId137" Type="http://schemas.openxmlformats.org/officeDocument/2006/relationships/hyperlink" Target="https://loja.tatu.com.br/produto/canaleta-estrutural-19x19-45-mpa/?srsltid=AfmBOoqzhcnydWXWE8lOJAyinYBSQTR2MXviE7rCK0louEUSySGOp4fJ" TargetMode="External"/><Relationship Id="rId20" Type="http://schemas.openxmlformats.org/officeDocument/2006/relationships/hyperlink" Target="https://www.tumkus.com.br/pisoserevestimentos/23615-porcelanato-61x61-quebec-dark-grey-acetinado-extra-gaudi-7898671403526.html?srsltid=AfmBOop0V5-RdQaLtFzNgBb67bXDvGOadAwfx7WtjAl_a4RIxHmbRlzR" TargetMode="External"/><Relationship Id="rId41" Type="http://schemas.openxmlformats.org/officeDocument/2006/relationships/hyperlink" Target="https://www.dimensional.com.br/condulete-mult-al-x-1-1-2-bsp-cz-c-tp-c-pint-56200005/p?idsku=49168&amp;gad_source=4&amp;gclid=CjwKCAjwtdi_BhACEiwA97y8BO-_ASo7pdLAIYRje1lb1x0Sz47HJrZR_3A_W8RCHbKh_Zjg3IKwwRoC2XIQAvD_BwE" TargetMode="External"/><Relationship Id="rId62" Type="http://schemas.openxmlformats.org/officeDocument/2006/relationships/hyperlink" Target="https://www.valemateriais.com.br/tabela-de-basquete-acrilico-10-mm-de-180-x-120-c-aro-flexivel-e-rede-unidade?srsltid=AfmBOorF3u4d6QyNQCdBs3wt2nwcsbfZCWKKIRj7zhfMvcE30ihKwrNl" TargetMode="External"/><Relationship Id="rId83" Type="http://schemas.openxmlformats.org/officeDocument/2006/relationships/hyperlink" Target="https://www.devillekerr.com.br/sybgfomh1-parafuso-gn-25-caixa-com-1000?utm_source=Site&amp;utm_medium=GoogleMerchant&amp;utm_campaign=GoogleMerchant&amp;gad_source=1&amp;gclid=CjwKCAjw5PK_BhBBEiwAL7GTPYqy0IPA1gSAaIJ8gokA77BUnLhzZsd91Pz39MxAT06B_xsa-GjjqhoCpzIQAvD_BwE" TargetMode="External"/><Relationship Id="rId88" Type="http://schemas.openxmlformats.org/officeDocument/2006/relationships/hyperlink" Target="https://www.orquidariomogimirim.com.br/neomarica-candida-coerulea-ou-iris-da-praia-azul?utm_source=Site&amp;utm_medium=GoogleShopping&amp;utm_campaign=IntegracaoGoogle&amp;gad_source=4&amp;gad_campaignid=21341016436&amp;gclid=EAIaIQobChMI1e32nK2ljQMV-IRaBR1r8ARGEAQYASABEgK14fD_BwE" TargetMode="External"/><Relationship Id="rId111" Type="http://schemas.openxmlformats.org/officeDocument/2006/relationships/hyperlink" Target="https://viveiromadagascar.mercadoshops.com.br/MLB-3022807594-muda-de-quaresmeira-roxa-com-1-metro-ideal-para-calcada-_JM" TargetMode="External"/><Relationship Id="rId132" Type="http://schemas.openxmlformats.org/officeDocument/2006/relationships/hyperlink" Target="https://loja.artblocos.com.br/produto/canaleta-de-concreto-19x19x39/" TargetMode="External"/><Relationship Id="rId15" Type="http://schemas.openxmlformats.org/officeDocument/2006/relationships/hyperlink" Target="https://www.controlsafe-loja.com.br/parabolt-pba-ancora-3-8-5-127mm-aco-carbono-chumbador" TargetMode="External"/><Relationship Id="rId36" Type="http://schemas.openxmlformats.org/officeDocument/2006/relationships/hyperlink" Target="https://www.eletrotrafo.com.br/conector-emenda-alavanca-c-2-vias--05--60mm-ref--221-612-wago-42070004/p?idsku=17827&amp;gad_source=1&amp;gclid=EAIaIQobChMI58DzqtefigMVyCpECB1meQAEEAQYBCABEgIWjvD_BwE" TargetMode="External"/><Relationship Id="rId57" Type="http://schemas.openxmlformats.org/officeDocument/2006/relationships/hyperlink" Target="https://www.ccpvirtual.com.br/parafuso_sextavado_r-i_inox_304__-__5-16-18_x_1-1-4_/p?idsku=39981&amp;utm_source=&amp;utm_medium=&amp;utm_campaign=&amp;utm_content=&amp;utm_term=&amp;gad_source=1&amp;gad_campaignid=20432479196&amp;gclid=EAIaIQobChMI85GT-fCOjQMVRiFECB2WFzV8EAQYAyABEgJbV_D_BwE" TargetMode="External"/><Relationship Id="rId106" Type="http://schemas.openxmlformats.org/officeDocument/2006/relationships/hyperlink" Target="https://www.bhmudas.com.br/areca-bambu" TargetMode="External"/><Relationship Id="rId127" Type="http://schemas.openxmlformats.org/officeDocument/2006/relationships/hyperlink" Target="https://eletriza.com.br/produtos/canaleta-industrial-semi-aberta-50x50-2m-branca-bc-enerbras-5050-ea-s/?variant=1030466492&amp;pf=mc&amp;gad_source=1&amp;gad_campaignid=21678882393&amp;gbraid=0AAAAAowoyaoCQdahi_2i78kiIbLXpvY6n&amp;gclid=Cj0KCQjw0LDBBhCnARIsAMpYlApUeKgw77ZfvSEVqc1t7QVWGKmybG6Jopl7gpup39j4Z_vL_4bl9zUaAgTjEALw_wcB" TargetMode="External"/><Relationship Id="rId10" Type="http://schemas.openxmlformats.org/officeDocument/2006/relationships/hyperlink" Target="https://www.dimensional.com.br/conector-reto-056mm2-transparente-2vias-wago/p?idsku=951363&amp;gad_source=1&amp;gclid=EAIaIQobChMI58DzqtefigMVyCpECB1meQAEEAQYASABEgLuwfD_BwE" TargetMode="External"/><Relationship Id="rId31" Type="http://schemas.openxmlformats.org/officeDocument/2006/relationships/hyperlink" Target="https://www.temnatrena.com.br/produto/ralo-linear-70cm-grelha-cinza-tigre-71759?gad_source=4&amp;gad_campaignid=20128404910&amp;gbraid=0AAAAABSuoN0qnS7-WuD4woPoTd0OhMiUN&amp;gclid=Cj0KCQjww-HABhCGARIsALLO6XzebX5csee0aQP1Yur_z97sZvCHFw6wyyQvIfqtIIOMwNTFb96tWzYaAjKcEALw_wcB" TargetMode="External"/><Relationship Id="rId52" Type="http://schemas.openxmlformats.org/officeDocument/2006/relationships/hyperlink" Target="https://www.mercadolivre.com.br/arruela-acabamento-sextav-pesado-eletroduto-112--c-03ud/up/MLBU1110749740?pdp_filters=item_id:MLB2658351640" TargetMode="External"/><Relationship Id="rId73" Type="http://schemas.openxmlformats.org/officeDocument/2006/relationships/hyperlink" Target="https://www.a3eletro.com.br/eletrica/sistemas-de-aterramento-e-para-raio/p-raio-caixa-de-inspecao-pvc-suspensa-1-1-12-2?srsltid=AfmBOoqFIUMQZqHwnOvVVsTSpdcoeCfx1DJ7DE_iHP07Dq4O2NoI3jTQ" TargetMode="External"/><Relationship Id="rId78" Type="http://schemas.openxmlformats.org/officeDocument/2006/relationships/hyperlink" Target="https://www.parafusofacil.com.br/arruelas/arruela-lisa/arruela-lisa-10-10-5-x-20-x-2-0-inox-316/a4-passivado/" TargetMode="External"/><Relationship Id="rId94" Type="http://schemas.openxmlformats.org/officeDocument/2006/relationships/hyperlink" Target="https://www.sitiodamata.com.br/especies-de-plantas/barba-de-serpente-ophiopogon-jaburan.html" TargetMode="External"/><Relationship Id="rId99" Type="http://schemas.openxmlformats.org/officeDocument/2006/relationships/hyperlink" Target="https://www.sitioflorasol.com.br/product-page/cica?srsltid=AfmBOopnhi0fCfRnNIzpOJgHKABiu1c7ybRP2-zE6m8Yvzlr537KKYvH" TargetMode="External"/><Relationship Id="rId101" Type="http://schemas.openxmlformats.org/officeDocument/2006/relationships/hyperlink" Target="https://www.nativoshops.com.br/MLB-2741881530-palmeira-cica-sagu-de-jardim-cycas-revoluta-60cm-_JM?srsltid=AfmBOoqVjwlqGnY1ENsdEry1oDBCex8EzDXXCKmRUY7ZQN5n8aVRAhrA" TargetMode="External"/><Relationship Id="rId122" Type="http://schemas.openxmlformats.org/officeDocument/2006/relationships/hyperlink" Target="https://www.lojaeletrica.com.br/suporte-com-abracadeira-2-reforcado-tel350-termotecnica.html?srsltid=AfmBOoqdF8LZulghzCfX1t2qyrxfaiB5tMKUxvQsLj2CIft2AeCG88xg" TargetMode="External"/><Relationship Id="rId143" Type="http://schemas.openxmlformats.org/officeDocument/2006/relationships/hyperlink" Target="https://www.bite.com.br/37726-diluente-905-5l-sumare/p?skuId=41639" TargetMode="External"/><Relationship Id="rId4" Type="http://schemas.openxmlformats.org/officeDocument/2006/relationships/hyperlink" Target="https://www.frigelar.com.br/bebedouro-industrial-knox-inox-com-boia-e-filtro-25-litros-kf02-220v/p/kit2948?gad_source=1&amp;gclid=EAIaIQobChMIwv3VrtyaigMV2yFECB0UwQyeEAQYCCABEgJjG_D_BwE" TargetMode="External"/><Relationship Id="rId9" Type="http://schemas.openxmlformats.org/officeDocument/2006/relationships/hyperlink" Target="https://www.leroymerlin.com.br/iluminacao-de-emergencia-led-bivolt-compact-segurimax_92141805?store_code=18&amp;gad_source=4&amp;gclid=EAIaIQobChMI1Mbk8I-digMVE4buAR2PdjkDEAQYDiABEgLfsPD_BwE" TargetMode="External"/><Relationship Id="rId26" Type="http://schemas.openxmlformats.org/officeDocument/2006/relationships/hyperlink" Target="https://www.dancruzplantas.com.br/dnqfzc36m-muda-nespera-ou-ameixa-amarela?srsltid=AfmBOorzJZfYN31sfSlcPI-zy9FTdCqLg71r5c2hs_QPoMDlDpBY7a9z" TargetMode="External"/><Relationship Id="rId47" Type="http://schemas.openxmlformats.org/officeDocument/2006/relationships/hyperlink" Target="https://www.lojaeletrica.com.br/arruela-galvanizada-eletroduto-1-bsp.html?srsltid=AfmBOoozavXBIySyAFkWJUHcZLJ4uKiy8SQeKFvxIKcR_iY97cgde0ZB" TargetMode="External"/><Relationship Id="rId68" Type="http://schemas.openxmlformats.org/officeDocument/2006/relationships/hyperlink" Target="https://maisfer.com.br/produtos/tampa-30x30cm-articulada/" TargetMode="External"/><Relationship Id="rId89" Type="http://schemas.openxmlformats.org/officeDocument/2006/relationships/hyperlink" Target="https://loja.spagnhol.com.br/plantas/flores/iris-da-praia-emb-1l?parceiro=4396&amp;gad_source=4&amp;gad_campaignid=21015974555&amp;gclid=EAIaIQobChMI1e32nK2ljQMV-IRaBR1r8ARGEAQYAiABEgIE4_D_BwE" TargetMode="External"/><Relationship Id="rId112" Type="http://schemas.openxmlformats.org/officeDocument/2006/relationships/hyperlink" Target="https://www.clickmudas.com.br/mudas/quaresmeira?srsltid=AfmBOoqBlnD4vw4OsFVwoHo7InRRf9WJw7fsCR-ledi-bEIWgFxgsKHF&amp;variant_id=1823" TargetMode="External"/><Relationship Id="rId133" Type="http://schemas.openxmlformats.org/officeDocument/2006/relationships/hyperlink" Target="https://loja.tatu.com.br/produto/canaleta-estrutural-19x39-45-mpa/?srsltid=AfmBOoo-y2WniMIwQge0Ad6PkqY9CJjQHR75D4TnMtkw__oeGulOU6SW" TargetMode="External"/><Relationship Id="rId16" Type="http://schemas.openxmlformats.org/officeDocument/2006/relationships/hyperlink" Target="https://www.lojagubler.com.br/chumbador-parabolt-ciser-3-8x5-50-pecas?utm_source=google&amp;utm_medium=Shopping&amp;utm_campaign=chumbador-parabolt-ciser-3-8x5-50-pecas&amp;inStock&amp;gad_source=4&amp;gclid=Cj0KCQiAkJO8BhCGARIsAMkswyju7OaKEUlzgY5S3lIL00MIG5fQmXHuE2Q8QJD1XVPQTfjoFhrqyAUaAjmlEALw_wcB" TargetMode="External"/><Relationship Id="rId37" Type="http://schemas.openxmlformats.org/officeDocument/2006/relationships/hyperlink" Target="https://www.lojadomecanico.com.br/produto/222021/69/885/Condulete-Multiplo-Tipo-X-1-Pol-com-Tampa-e-3-Tampoes-de-Saida/153/?utm_source=google&amp;utm_medium=cpc&amp;utm_campaign=%5BSOCIAX%5D%5BPMAX%5D%5BROAS%5D+-+ELETRO+e+HOBBY+%5BCapta%C3%A7%C3%A3o%5D&amp;gad_source=1&amp;gclid=CjwKCAjwtdi_BhACEiwA97y8BAPM3oQYb1WpDvRigP89JvB2ZwxejWSj6wPC5o90pJK4fshx1DYLpxoCaFkQAvD_BwE" TargetMode="External"/><Relationship Id="rId58" Type="http://schemas.openxmlformats.org/officeDocument/2006/relationships/hyperlink" Target="https://www.leroymerlin.com.br/cimento-queimado-dia-de-chuva-5kg-suvinil_90575534?store_code=18&amp;gad_source=1&amp;gad_campaignid=17889754033&amp;gclid=EAIaIQobChMIz4bBqfiTjQMVt1RIAB0GZCtcEAQYASABEgLzavD_BwE" TargetMode="External"/><Relationship Id="rId79" Type="http://schemas.openxmlformats.org/officeDocument/2006/relationships/hyperlink" Target="https://www.revestacabamentos.com.br/porcelanato-quebec-dark-grey-acetinado-esmaltado-retificado-61x61-gaudi-61739/p?idsku=45651&amp;gad_source=1&amp;gclid=CjwKCAjwtdi_BhACEiwA97y8BAFBlZlWqjUqCYysD4DSftFx2ZylX4t_mjR8kPemNN61t-cJOTaBihoCPM0QAvD_BwE" TargetMode="External"/><Relationship Id="rId102" Type="http://schemas.openxmlformats.org/officeDocument/2006/relationships/hyperlink" Target="https://www.mfrural.com.br/detalhe/390490/cica-cycas-revoluteo" TargetMode="External"/><Relationship Id="rId123" Type="http://schemas.openxmlformats.org/officeDocument/2006/relationships/hyperlink" Target="https://www.rvportasejanelas.com.br/MLB-3242369380-janela-basculante-60x60-aluminio-_JM?variation=176871494035&amp;gad_source=1&amp;gclid=CjwKCAjw5PK_BhBBEiwAL7GTPc67C33D-xXzNG-kjESMCCS2HLrcSH_QkaFnVnSBsD7I8Dr916QnQBoC7lYQAvD_BwE" TargetMode="External"/><Relationship Id="rId144" Type="http://schemas.openxmlformats.org/officeDocument/2006/relationships/hyperlink" Target="mailto:eduardo.medrado@sherwin.com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00904-B60E-473E-85E3-46586E259568}">
  <dimension ref="A5:N776"/>
  <sheetViews>
    <sheetView tabSelected="1" view="pageBreakPreview" zoomScale="70" zoomScaleNormal="70" zoomScaleSheetLayoutView="70" workbookViewId="0">
      <selection activeCell="B7" sqref="B7:C7"/>
    </sheetView>
  </sheetViews>
  <sheetFormatPr defaultRowHeight="14.4" x14ac:dyDescent="0.3"/>
  <cols>
    <col min="1" max="1" width="19.109375" customWidth="1"/>
    <col min="2" max="2" width="27.44140625" customWidth="1"/>
    <col min="3" max="3" width="51.33203125" customWidth="1"/>
    <col min="4" max="4" width="46" customWidth="1"/>
    <col min="5" max="5" width="42.6640625" customWidth="1"/>
    <col min="6" max="6" width="40.6640625" customWidth="1"/>
    <col min="7" max="7" width="15" customWidth="1"/>
    <col min="8" max="8" width="18.6640625" customWidth="1"/>
    <col min="9" max="9" width="17.109375" customWidth="1"/>
    <col min="10" max="10" width="11.33203125" bestFit="1" customWidth="1"/>
    <col min="11" max="11" width="32.5546875" customWidth="1"/>
  </cols>
  <sheetData>
    <row r="5" spans="1:11" ht="21" x14ac:dyDescent="0.4">
      <c r="A5" s="76" t="s">
        <v>0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x14ac:dyDescent="0.3">
      <c r="A6" s="9" t="s">
        <v>16</v>
      </c>
      <c r="B6" s="77" t="s">
        <v>524</v>
      </c>
      <c r="C6" s="77"/>
      <c r="D6" s="77"/>
      <c r="E6" s="77"/>
      <c r="F6" s="77"/>
      <c r="G6" s="77"/>
      <c r="H6" s="77"/>
      <c r="I6" s="77"/>
    </row>
    <row r="7" spans="1:11" x14ac:dyDescent="0.3">
      <c r="A7" s="9" t="s">
        <v>17</v>
      </c>
      <c r="B7" s="78">
        <v>202300036011624</v>
      </c>
      <c r="C7" s="78"/>
    </row>
    <row r="8" spans="1:11" x14ac:dyDescent="0.3">
      <c r="A8" s="9" t="s">
        <v>20</v>
      </c>
      <c r="B8" s="77" t="s">
        <v>24</v>
      </c>
      <c r="C8" s="77"/>
    </row>
    <row r="9" spans="1:11" x14ac:dyDescent="0.3">
      <c r="A9" s="9"/>
      <c r="B9" s="24"/>
      <c r="C9" s="24"/>
    </row>
    <row r="10" spans="1:11" x14ac:dyDescent="0.3">
      <c r="A10" s="9" t="s">
        <v>351</v>
      </c>
      <c r="B10" s="24"/>
      <c r="C10" s="24"/>
    </row>
    <row r="11" spans="1:11" x14ac:dyDescent="0.3">
      <c r="A11" t="s">
        <v>352</v>
      </c>
      <c r="B11" s="24"/>
      <c r="C11" s="24"/>
    </row>
    <row r="12" spans="1:11" x14ac:dyDescent="0.3">
      <c r="A12" t="s">
        <v>353</v>
      </c>
      <c r="B12" s="24"/>
      <c r="C12" s="24"/>
    </row>
    <row r="13" spans="1:11" x14ac:dyDescent="0.3">
      <c r="A13" s="9"/>
    </row>
    <row r="14" spans="1:11" x14ac:dyDescent="0.3">
      <c r="A14" s="9"/>
    </row>
    <row r="15" spans="1:11" ht="15" customHeight="1" x14ac:dyDescent="0.3">
      <c r="A15" s="4" t="s">
        <v>1</v>
      </c>
      <c r="B15" s="79" t="s">
        <v>35</v>
      </c>
      <c r="C15" s="80"/>
      <c r="D15" s="80"/>
      <c r="E15" s="80"/>
      <c r="F15" s="80"/>
      <c r="G15" s="80"/>
      <c r="H15" s="80"/>
      <c r="I15" s="80"/>
      <c r="J15" s="80"/>
      <c r="K15" s="81"/>
    </row>
    <row r="16" spans="1:11" x14ac:dyDescent="0.3">
      <c r="A16" s="73" t="s">
        <v>34</v>
      </c>
      <c r="B16" s="4" t="s">
        <v>2</v>
      </c>
      <c r="C16" s="56" t="s">
        <v>28</v>
      </c>
      <c r="D16" s="57"/>
      <c r="E16" s="57"/>
      <c r="F16" s="57"/>
      <c r="G16" s="58" t="s">
        <v>21</v>
      </c>
      <c r="H16" s="59"/>
      <c r="I16" s="8">
        <v>1</v>
      </c>
      <c r="J16" s="4" t="s">
        <v>18</v>
      </c>
      <c r="K16" s="2" t="s">
        <v>23</v>
      </c>
    </row>
    <row r="17" spans="1:11" x14ac:dyDescent="0.3">
      <c r="A17" s="74"/>
      <c r="B17" s="6"/>
      <c r="C17" s="5" t="s">
        <v>9</v>
      </c>
      <c r="D17" s="5" t="s">
        <v>8</v>
      </c>
      <c r="E17" s="5" t="s">
        <v>10</v>
      </c>
      <c r="F17" s="5" t="s">
        <v>12</v>
      </c>
      <c r="G17" s="60" t="s">
        <v>15</v>
      </c>
      <c r="H17" s="60"/>
      <c r="I17" s="60"/>
      <c r="J17" s="60"/>
      <c r="K17" s="60"/>
    </row>
    <row r="18" spans="1:11" x14ac:dyDescent="0.3">
      <c r="A18" s="74"/>
      <c r="B18" s="6" t="s">
        <v>3</v>
      </c>
      <c r="C18" s="1" t="s">
        <v>29</v>
      </c>
      <c r="D18" s="1" t="s">
        <v>31</v>
      </c>
      <c r="E18" s="1" t="s">
        <v>33</v>
      </c>
      <c r="F18" s="1"/>
      <c r="G18" s="60"/>
      <c r="H18" s="60"/>
      <c r="I18" s="60"/>
      <c r="J18" s="60"/>
      <c r="K18" s="60"/>
    </row>
    <row r="19" spans="1:11" x14ac:dyDescent="0.3">
      <c r="A19" s="74"/>
      <c r="B19" s="6" t="s">
        <v>4</v>
      </c>
      <c r="C19" s="1"/>
      <c r="D19" s="1"/>
      <c r="E19" s="1"/>
      <c r="F19" s="1"/>
      <c r="G19" s="60"/>
      <c r="H19" s="60"/>
      <c r="I19" s="60"/>
      <c r="J19" s="60"/>
      <c r="K19" s="60"/>
    </row>
    <row r="20" spans="1:11" x14ac:dyDescent="0.3">
      <c r="A20" s="74"/>
      <c r="B20" s="6" t="s">
        <v>5</v>
      </c>
      <c r="C20" s="12">
        <v>45776</v>
      </c>
      <c r="D20" s="12">
        <v>45776</v>
      </c>
      <c r="E20" s="12">
        <v>45776</v>
      </c>
      <c r="F20" s="1"/>
      <c r="G20" s="60"/>
      <c r="H20" s="60"/>
      <c r="I20" s="60"/>
      <c r="J20" s="60"/>
      <c r="K20" s="60"/>
    </row>
    <row r="21" spans="1:11" x14ac:dyDescent="0.3">
      <c r="A21" s="74"/>
      <c r="B21" s="6" t="s">
        <v>6</v>
      </c>
      <c r="C21" s="1"/>
      <c r="D21" s="1"/>
      <c r="E21" s="1"/>
      <c r="F21" s="1"/>
      <c r="G21" s="60"/>
      <c r="H21" s="60"/>
      <c r="I21" s="60"/>
      <c r="J21" s="60"/>
      <c r="K21" s="60"/>
    </row>
    <row r="22" spans="1:11" ht="129.6" x14ac:dyDescent="0.3">
      <c r="A22" s="74"/>
      <c r="B22" s="6" t="s">
        <v>7</v>
      </c>
      <c r="C22" s="11" t="s">
        <v>30</v>
      </c>
      <c r="D22" s="11" t="s">
        <v>32</v>
      </c>
      <c r="E22" s="11" t="s">
        <v>301</v>
      </c>
      <c r="F22" s="1"/>
      <c r="G22" s="5" t="s">
        <v>11</v>
      </c>
      <c r="H22" s="5" t="s">
        <v>25</v>
      </c>
      <c r="I22" s="4" t="s">
        <v>13</v>
      </c>
      <c r="J22" s="5" t="s">
        <v>14</v>
      </c>
      <c r="K22" s="4" t="s">
        <v>26</v>
      </c>
    </row>
    <row r="23" spans="1:11" x14ac:dyDescent="0.3">
      <c r="A23" s="74"/>
      <c r="B23" s="6" t="s">
        <v>22</v>
      </c>
      <c r="C23" s="3">
        <v>569.04999999999995</v>
      </c>
      <c r="D23" s="14">
        <v>699</v>
      </c>
      <c r="E23" s="3">
        <v>557.65</v>
      </c>
      <c r="F23" s="1"/>
      <c r="G23" s="3">
        <f>AVERAGE(C23,D23,E23)</f>
        <v>608.56666666666661</v>
      </c>
      <c r="H23" s="1">
        <f>MEDIAN(C23:E23)</f>
        <v>569.04999999999995</v>
      </c>
      <c r="I23" s="1">
        <f>_xlfn.STDEV.S(C23,D23,E23)</f>
        <v>78.524714793072363</v>
      </c>
      <c r="J23" s="13">
        <f>IFERROR(I23/G23,"")</f>
        <v>0.12903223113283513</v>
      </c>
      <c r="K23" s="3">
        <f>IF(J23&lt;25%,G23,SMALL(G23:H23,1))</f>
        <v>608.56666666666661</v>
      </c>
    </row>
    <row r="24" spans="1:11" x14ac:dyDescent="0.3">
      <c r="A24" s="75"/>
      <c r="B24" s="7" t="s">
        <v>19</v>
      </c>
      <c r="C24" s="1"/>
      <c r="D24" s="1"/>
      <c r="E24" s="1"/>
      <c r="F24" s="1"/>
    </row>
    <row r="25" spans="1:11" x14ac:dyDescent="0.3">
      <c r="A25" s="9"/>
    </row>
    <row r="26" spans="1:11" x14ac:dyDescent="0.3">
      <c r="A26" s="73" t="s">
        <v>43</v>
      </c>
      <c r="B26" s="4" t="s">
        <v>2</v>
      </c>
      <c r="C26" s="56" t="s">
        <v>36</v>
      </c>
      <c r="D26" s="57"/>
      <c r="E26" s="57"/>
      <c r="F26" s="57"/>
      <c r="G26" s="58" t="s">
        <v>21</v>
      </c>
      <c r="H26" s="59"/>
      <c r="I26" s="8"/>
      <c r="J26" s="4" t="s">
        <v>18</v>
      </c>
      <c r="K26" s="2" t="s">
        <v>332</v>
      </c>
    </row>
    <row r="27" spans="1:11" x14ac:dyDescent="0.3">
      <c r="A27" s="74"/>
      <c r="B27" s="6"/>
      <c r="C27" s="5" t="s">
        <v>9</v>
      </c>
      <c r="D27" s="5" t="s">
        <v>8</v>
      </c>
      <c r="E27" s="5" t="s">
        <v>10</v>
      </c>
      <c r="F27" s="5" t="s">
        <v>12</v>
      </c>
      <c r="G27" s="60" t="s">
        <v>15</v>
      </c>
      <c r="H27" s="60"/>
      <c r="I27" s="60"/>
      <c r="J27" s="60"/>
      <c r="K27" s="60"/>
    </row>
    <row r="28" spans="1:11" x14ac:dyDescent="0.3">
      <c r="A28" s="74"/>
      <c r="B28" s="6" t="s">
        <v>3</v>
      </c>
      <c r="C28" s="1" t="s">
        <v>37</v>
      </c>
      <c r="D28" s="1" t="s">
        <v>39</v>
      </c>
      <c r="E28" s="1" t="s">
        <v>41</v>
      </c>
      <c r="F28" s="1" t="s">
        <v>302</v>
      </c>
      <c r="G28" s="60"/>
      <c r="H28" s="60"/>
      <c r="I28" s="60"/>
      <c r="J28" s="60"/>
      <c r="K28" s="60"/>
    </row>
    <row r="29" spans="1:11" x14ac:dyDescent="0.3">
      <c r="A29" s="74"/>
      <c r="B29" s="6" t="s">
        <v>4</v>
      </c>
      <c r="C29" s="1"/>
      <c r="D29" s="1"/>
      <c r="E29" s="1"/>
      <c r="F29" s="1"/>
      <c r="G29" s="60"/>
      <c r="H29" s="60"/>
      <c r="I29" s="60"/>
      <c r="J29" s="60"/>
      <c r="K29" s="60"/>
    </row>
    <row r="30" spans="1:11" x14ac:dyDescent="0.3">
      <c r="A30" s="74"/>
      <c r="B30" s="6" t="s">
        <v>5</v>
      </c>
      <c r="C30" s="12">
        <v>45782</v>
      </c>
      <c r="D30" s="12">
        <v>45782</v>
      </c>
      <c r="E30" s="12">
        <v>45782</v>
      </c>
      <c r="F30" s="12">
        <v>45782</v>
      </c>
      <c r="G30" s="60"/>
      <c r="H30" s="60"/>
      <c r="I30" s="60"/>
      <c r="J30" s="60"/>
      <c r="K30" s="60"/>
    </row>
    <row r="31" spans="1:11" x14ac:dyDescent="0.3">
      <c r="A31" s="74"/>
      <c r="B31" s="6" t="s">
        <v>6</v>
      </c>
      <c r="C31" s="1"/>
      <c r="D31" s="1"/>
      <c r="E31" s="1"/>
      <c r="F31" s="1"/>
      <c r="G31" s="60"/>
      <c r="H31" s="60"/>
      <c r="I31" s="60"/>
      <c r="J31" s="60"/>
      <c r="K31" s="60"/>
    </row>
    <row r="32" spans="1:11" ht="129.6" x14ac:dyDescent="0.3">
      <c r="A32" s="74"/>
      <c r="B32" s="6" t="s">
        <v>7</v>
      </c>
      <c r="C32" s="11" t="s">
        <v>38</v>
      </c>
      <c r="D32" s="11" t="s">
        <v>40</v>
      </c>
      <c r="E32" s="11" t="s">
        <v>42</v>
      </c>
      <c r="F32" s="11" t="s">
        <v>303</v>
      </c>
      <c r="G32" s="5" t="s">
        <v>11</v>
      </c>
      <c r="H32" s="5" t="s">
        <v>25</v>
      </c>
      <c r="I32" s="4" t="s">
        <v>13</v>
      </c>
      <c r="J32" s="5" t="s">
        <v>14</v>
      </c>
      <c r="K32" s="4" t="s">
        <v>26</v>
      </c>
    </row>
    <row r="33" spans="1:11" x14ac:dyDescent="0.3">
      <c r="A33" s="74"/>
      <c r="B33" s="6" t="s">
        <v>22</v>
      </c>
      <c r="C33" s="3">
        <v>171.9</v>
      </c>
      <c r="D33" s="14">
        <v>129.9</v>
      </c>
      <c r="E33" s="3">
        <v>108.9</v>
      </c>
      <c r="F33" s="1">
        <v>106.88</v>
      </c>
      <c r="G33" s="3">
        <f>AVERAGE(C33,D33,E33,F33)</f>
        <v>129.39500000000001</v>
      </c>
      <c r="H33" s="23">
        <f>MEDIAN(C33:F33)</f>
        <v>119.4</v>
      </c>
      <c r="I33" s="1">
        <f>_xlfn.STDEV.S(C33,D33,E33,F33)</f>
        <v>30.187747514513202</v>
      </c>
      <c r="J33" s="13">
        <f>IFERROR(I33/G33,"")</f>
        <v>0.23329918091512963</v>
      </c>
      <c r="K33" s="3">
        <f>IF(J33&lt;25%,G33,SMALL(G33:H33,1))</f>
        <v>129.39500000000001</v>
      </c>
    </row>
    <row r="34" spans="1:11" x14ac:dyDescent="0.3">
      <c r="A34" s="75"/>
      <c r="B34" s="7" t="s">
        <v>19</v>
      </c>
      <c r="C34" s="1"/>
      <c r="D34" s="1"/>
      <c r="E34" s="1"/>
      <c r="F34" s="1"/>
    </row>
    <row r="36" spans="1:11" x14ac:dyDescent="0.3">
      <c r="A36" s="73" t="s">
        <v>48</v>
      </c>
      <c r="B36" s="4" t="s">
        <v>2</v>
      </c>
      <c r="C36" s="56" t="s">
        <v>44</v>
      </c>
      <c r="D36" s="57"/>
      <c r="E36" s="57"/>
      <c r="F36" s="57"/>
      <c r="G36" s="58" t="s">
        <v>21</v>
      </c>
      <c r="H36" s="59"/>
      <c r="I36" s="8"/>
      <c r="J36" s="4" t="s">
        <v>18</v>
      </c>
      <c r="K36" s="2" t="s">
        <v>332</v>
      </c>
    </row>
    <row r="37" spans="1:11" x14ac:dyDescent="0.3">
      <c r="A37" s="74"/>
      <c r="B37" s="6"/>
      <c r="C37" s="5" t="s">
        <v>9</v>
      </c>
      <c r="D37" s="5" t="s">
        <v>8</v>
      </c>
      <c r="E37" s="5" t="s">
        <v>10</v>
      </c>
      <c r="F37" s="5" t="s">
        <v>12</v>
      </c>
      <c r="G37" s="60" t="s">
        <v>15</v>
      </c>
      <c r="H37" s="60"/>
      <c r="I37" s="60"/>
      <c r="J37" s="60"/>
      <c r="K37" s="60"/>
    </row>
    <row r="38" spans="1:11" x14ac:dyDescent="0.3">
      <c r="A38" s="74"/>
      <c r="B38" s="6" t="s">
        <v>3</v>
      </c>
      <c r="C38" s="1" t="s">
        <v>45</v>
      </c>
      <c r="D38" s="1" t="s">
        <v>305</v>
      </c>
      <c r="E38" s="1" t="s">
        <v>46</v>
      </c>
      <c r="F38" s="1" t="s">
        <v>307</v>
      </c>
      <c r="G38" s="60"/>
      <c r="H38" s="60"/>
      <c r="I38" s="60"/>
      <c r="J38" s="60"/>
      <c r="K38" s="60"/>
    </row>
    <row r="39" spans="1:11" x14ac:dyDescent="0.3">
      <c r="A39" s="74"/>
      <c r="B39" s="6" t="s">
        <v>4</v>
      </c>
      <c r="C39" s="1"/>
      <c r="D39" s="1"/>
      <c r="E39" s="1"/>
      <c r="F39" s="1"/>
      <c r="G39" s="60"/>
      <c r="H39" s="60"/>
      <c r="I39" s="60"/>
      <c r="J39" s="60"/>
      <c r="K39" s="60"/>
    </row>
    <row r="40" spans="1:11" x14ac:dyDescent="0.3">
      <c r="A40" s="74"/>
      <c r="B40" s="6" t="s">
        <v>5</v>
      </c>
      <c r="C40" s="12">
        <v>45782</v>
      </c>
      <c r="D40" s="12">
        <v>45782</v>
      </c>
      <c r="E40" s="12">
        <v>45782</v>
      </c>
      <c r="F40" s="12">
        <v>45782</v>
      </c>
      <c r="G40" s="60"/>
      <c r="H40" s="60"/>
      <c r="I40" s="60"/>
      <c r="J40" s="60"/>
      <c r="K40" s="60"/>
    </row>
    <row r="41" spans="1:11" x14ac:dyDescent="0.3">
      <c r="A41" s="74"/>
      <c r="B41" s="6" t="s">
        <v>6</v>
      </c>
      <c r="C41" s="1"/>
      <c r="D41" s="1"/>
      <c r="E41" s="1"/>
      <c r="F41" s="1"/>
      <c r="G41" s="60"/>
      <c r="H41" s="60"/>
      <c r="I41" s="60"/>
      <c r="J41" s="60"/>
      <c r="K41" s="60"/>
    </row>
    <row r="42" spans="1:11" ht="115.2" x14ac:dyDescent="0.3">
      <c r="A42" s="74"/>
      <c r="B42" s="6" t="s">
        <v>7</v>
      </c>
      <c r="C42" s="11" t="s">
        <v>304</v>
      </c>
      <c r="D42" s="11" t="s">
        <v>306</v>
      </c>
      <c r="E42" s="11" t="s">
        <v>47</v>
      </c>
      <c r="F42" s="11" t="s">
        <v>308</v>
      </c>
      <c r="G42" s="5" t="s">
        <v>11</v>
      </c>
      <c r="H42" s="5" t="s">
        <v>25</v>
      </c>
      <c r="I42" s="4" t="s">
        <v>13</v>
      </c>
      <c r="J42" s="5" t="s">
        <v>14</v>
      </c>
      <c r="K42" s="4" t="s">
        <v>26</v>
      </c>
    </row>
    <row r="43" spans="1:11" x14ac:dyDescent="0.3">
      <c r="A43" s="74"/>
      <c r="B43" s="6" t="s">
        <v>22</v>
      </c>
      <c r="C43" s="3">
        <v>1611</v>
      </c>
      <c r="D43" s="14">
        <v>1555.84</v>
      </c>
      <c r="E43" s="3">
        <v>1999</v>
      </c>
      <c r="F43" s="3">
        <v>1799</v>
      </c>
      <c r="G43" s="3">
        <f>AVERAGE(C43,D43,E43,F43)</f>
        <v>1741.21</v>
      </c>
      <c r="H43" s="23">
        <f>MEDIAN(C43:F43)</f>
        <v>1705</v>
      </c>
      <c r="I43" s="1">
        <f>_xlfn.STDEV.S(C43,D43,E43,F43)</f>
        <v>200.92457058972823</v>
      </c>
      <c r="J43" s="13">
        <f>IFERROR(I43/G43,"")</f>
        <v>0.11539364613672574</v>
      </c>
      <c r="K43" s="3">
        <f>IF(J43&lt;25%,G43,SMALL(G43:H43,1))</f>
        <v>1741.21</v>
      </c>
    </row>
    <row r="44" spans="1:11" x14ac:dyDescent="0.3">
      <c r="A44" s="75"/>
      <c r="B44" s="7" t="s">
        <v>19</v>
      </c>
      <c r="C44" s="1"/>
      <c r="D44" s="1"/>
      <c r="E44" s="1"/>
      <c r="F44" s="1"/>
    </row>
    <row r="46" spans="1:11" ht="36.75" customHeight="1" x14ac:dyDescent="0.3">
      <c r="A46" s="73" t="s">
        <v>54</v>
      </c>
      <c r="B46" s="4" t="s">
        <v>2</v>
      </c>
      <c r="C46" s="56" t="s">
        <v>49</v>
      </c>
      <c r="D46" s="57"/>
      <c r="E46" s="57"/>
      <c r="F46" s="57"/>
      <c r="G46" s="58" t="s">
        <v>21</v>
      </c>
      <c r="H46" s="59"/>
      <c r="I46" s="8"/>
      <c r="J46" s="4" t="s">
        <v>18</v>
      </c>
      <c r="K46" s="2" t="s">
        <v>332</v>
      </c>
    </row>
    <row r="47" spans="1:11" x14ac:dyDescent="0.3">
      <c r="A47" s="74"/>
      <c r="B47" s="6"/>
      <c r="C47" s="5" t="s">
        <v>9</v>
      </c>
      <c r="D47" s="5" t="s">
        <v>8</v>
      </c>
      <c r="E47" s="5" t="s">
        <v>10</v>
      </c>
      <c r="F47" s="5" t="s">
        <v>12</v>
      </c>
      <c r="G47" s="60" t="s">
        <v>15</v>
      </c>
      <c r="H47" s="60"/>
      <c r="I47" s="60"/>
      <c r="J47" s="60"/>
      <c r="K47" s="60"/>
    </row>
    <row r="48" spans="1:11" x14ac:dyDescent="0.3">
      <c r="A48" s="74"/>
      <c r="B48" s="6" t="s">
        <v>3</v>
      </c>
      <c r="C48" s="1" t="s">
        <v>50</v>
      </c>
      <c r="D48" s="1" t="s">
        <v>310</v>
      </c>
      <c r="E48" s="1" t="s">
        <v>52</v>
      </c>
      <c r="F48" s="1" t="s">
        <v>311</v>
      </c>
      <c r="G48" s="60"/>
      <c r="H48" s="60"/>
      <c r="I48" s="60"/>
      <c r="J48" s="60"/>
      <c r="K48" s="60"/>
    </row>
    <row r="49" spans="1:11" x14ac:dyDescent="0.3">
      <c r="A49" s="74"/>
      <c r="B49" s="6" t="s">
        <v>4</v>
      </c>
      <c r="C49" s="1"/>
      <c r="D49" s="1"/>
      <c r="E49" s="1"/>
      <c r="F49" s="1"/>
      <c r="G49" s="60"/>
      <c r="H49" s="60"/>
      <c r="I49" s="60"/>
      <c r="J49" s="60"/>
      <c r="K49" s="60"/>
    </row>
    <row r="50" spans="1:11" x14ac:dyDescent="0.3">
      <c r="A50" s="74"/>
      <c r="B50" s="6" t="s">
        <v>5</v>
      </c>
      <c r="C50" s="12">
        <v>45782</v>
      </c>
      <c r="D50" s="12">
        <v>45782</v>
      </c>
      <c r="E50" s="12">
        <v>45782</v>
      </c>
      <c r="F50" s="12">
        <v>45782</v>
      </c>
      <c r="G50" s="60"/>
      <c r="H50" s="60"/>
      <c r="I50" s="60"/>
      <c r="J50" s="60"/>
      <c r="K50" s="60"/>
    </row>
    <row r="51" spans="1:11" x14ac:dyDescent="0.3">
      <c r="A51" s="74"/>
      <c r="B51" s="6" t="s">
        <v>6</v>
      </c>
      <c r="C51" s="1"/>
      <c r="D51" s="1"/>
      <c r="E51" s="1"/>
      <c r="F51" s="1"/>
      <c r="G51" s="60"/>
      <c r="H51" s="60"/>
      <c r="I51" s="60"/>
      <c r="J51" s="60"/>
      <c r="K51" s="60"/>
    </row>
    <row r="52" spans="1:11" ht="158.4" x14ac:dyDescent="0.3">
      <c r="A52" s="74"/>
      <c r="B52" s="6" t="s">
        <v>7</v>
      </c>
      <c r="C52" s="11" t="s">
        <v>51</v>
      </c>
      <c r="D52" s="11" t="s">
        <v>309</v>
      </c>
      <c r="E52" s="11" t="s">
        <v>53</v>
      </c>
      <c r="F52" s="10" t="s">
        <v>312</v>
      </c>
      <c r="G52" s="5" t="s">
        <v>11</v>
      </c>
      <c r="H52" s="5" t="s">
        <v>25</v>
      </c>
      <c r="I52" s="4" t="s">
        <v>13</v>
      </c>
      <c r="J52" s="5" t="s">
        <v>14</v>
      </c>
      <c r="K52" s="4" t="s">
        <v>26</v>
      </c>
    </row>
    <row r="53" spans="1:11" x14ac:dyDescent="0.3">
      <c r="A53" s="74"/>
      <c r="B53" s="6" t="s">
        <v>22</v>
      </c>
      <c r="C53" s="3">
        <v>679.99</v>
      </c>
      <c r="D53" s="14">
        <v>739</v>
      </c>
      <c r="E53" s="3">
        <v>589.80999999999995</v>
      </c>
      <c r="F53" s="3">
        <v>717.99</v>
      </c>
      <c r="G53" s="3">
        <f>AVERAGE(C53,D53,E53,F53)</f>
        <v>681.69749999999999</v>
      </c>
      <c r="H53" s="23">
        <f>MEDIAN(C53:F53)</f>
        <v>698.99</v>
      </c>
      <c r="I53" s="1">
        <f>_xlfn.STDEV.S(C53,D53,E53,F53)</f>
        <v>65.946822705874197</v>
      </c>
      <c r="J53" s="13">
        <f>IFERROR(I53/G53,"")</f>
        <v>9.6739129461196796E-2</v>
      </c>
      <c r="K53" s="3">
        <f>IF(J53&lt;25%,G53,SMALL(G53:H53,1))</f>
        <v>681.69749999999999</v>
      </c>
    </row>
    <row r="54" spans="1:11" x14ac:dyDescent="0.3">
      <c r="A54" s="75"/>
      <c r="B54" s="7" t="s">
        <v>19</v>
      </c>
      <c r="C54" s="1"/>
      <c r="D54" s="1"/>
      <c r="E54" s="1"/>
      <c r="F54" s="1"/>
    </row>
    <row r="56" spans="1:11" ht="51.75" customHeight="1" x14ac:dyDescent="0.3">
      <c r="A56" s="73" t="s">
        <v>61</v>
      </c>
      <c r="B56" s="4" t="s">
        <v>2</v>
      </c>
      <c r="C56" s="82" t="s">
        <v>55</v>
      </c>
      <c r="D56" s="83"/>
      <c r="E56" s="83"/>
      <c r="F56" s="83"/>
      <c r="G56" s="58" t="s">
        <v>21</v>
      </c>
      <c r="H56" s="59"/>
      <c r="I56" s="8"/>
      <c r="J56" s="4" t="s">
        <v>18</v>
      </c>
      <c r="K56" s="2" t="s">
        <v>332</v>
      </c>
    </row>
    <row r="57" spans="1:11" x14ac:dyDescent="0.3">
      <c r="A57" s="74"/>
      <c r="B57" s="6"/>
      <c r="C57" s="5" t="s">
        <v>9</v>
      </c>
      <c r="D57" s="5" t="s">
        <v>8</v>
      </c>
      <c r="E57" s="5" t="s">
        <v>10</v>
      </c>
      <c r="F57" s="5" t="s">
        <v>12</v>
      </c>
      <c r="G57" s="60" t="s">
        <v>15</v>
      </c>
      <c r="H57" s="60"/>
      <c r="I57" s="60"/>
      <c r="J57" s="60"/>
      <c r="K57" s="60"/>
    </row>
    <row r="58" spans="1:11" x14ac:dyDescent="0.3">
      <c r="A58" s="74"/>
      <c r="B58" s="6" t="s">
        <v>3</v>
      </c>
      <c r="C58" s="1" t="s">
        <v>56</v>
      </c>
      <c r="D58" s="1" t="s">
        <v>52</v>
      </c>
      <c r="E58" s="1" t="s">
        <v>59</v>
      </c>
      <c r="F58" s="1"/>
      <c r="G58" s="60"/>
      <c r="H58" s="60"/>
      <c r="I58" s="60"/>
      <c r="J58" s="60"/>
      <c r="K58" s="60"/>
    </row>
    <row r="59" spans="1:11" x14ac:dyDescent="0.3">
      <c r="A59" s="74"/>
      <c r="B59" s="6" t="s">
        <v>4</v>
      </c>
      <c r="C59" s="1"/>
      <c r="D59" s="1"/>
      <c r="E59" s="1"/>
      <c r="F59" s="1"/>
      <c r="G59" s="60"/>
      <c r="H59" s="60"/>
      <c r="I59" s="60"/>
      <c r="J59" s="60"/>
      <c r="K59" s="60"/>
    </row>
    <row r="60" spans="1:11" x14ac:dyDescent="0.3">
      <c r="A60" s="74"/>
      <c r="B60" s="6" t="s">
        <v>5</v>
      </c>
      <c r="C60" s="12">
        <v>45782</v>
      </c>
      <c r="D60" s="12">
        <v>45782</v>
      </c>
      <c r="E60" s="12">
        <v>45782</v>
      </c>
      <c r="F60" s="1"/>
      <c r="G60" s="60"/>
      <c r="H60" s="60"/>
      <c r="I60" s="60"/>
      <c r="J60" s="60"/>
      <c r="K60" s="60"/>
    </row>
    <row r="61" spans="1:11" x14ac:dyDescent="0.3">
      <c r="A61" s="74"/>
      <c r="B61" s="6" t="s">
        <v>6</v>
      </c>
      <c r="C61" s="1"/>
      <c r="D61" s="1"/>
      <c r="E61" s="1"/>
      <c r="F61" s="1"/>
      <c r="G61" s="60"/>
      <c r="H61" s="60"/>
      <c r="I61" s="60"/>
      <c r="J61" s="60"/>
      <c r="K61" s="60"/>
    </row>
    <row r="62" spans="1:11" ht="72" x14ac:dyDescent="0.3">
      <c r="A62" s="74"/>
      <c r="B62" s="6" t="s">
        <v>7</v>
      </c>
      <c r="C62" s="11" t="s">
        <v>57</v>
      </c>
      <c r="D62" s="11" t="s">
        <v>58</v>
      </c>
      <c r="E62" s="11" t="s">
        <v>60</v>
      </c>
      <c r="F62" s="1"/>
      <c r="G62" s="5" t="s">
        <v>11</v>
      </c>
      <c r="H62" s="5" t="s">
        <v>25</v>
      </c>
      <c r="I62" s="4" t="s">
        <v>13</v>
      </c>
      <c r="J62" s="5" t="s">
        <v>14</v>
      </c>
      <c r="K62" s="4" t="s">
        <v>26</v>
      </c>
    </row>
    <row r="63" spans="1:11" x14ac:dyDescent="0.3">
      <c r="A63" s="74"/>
      <c r="B63" s="6" t="s">
        <v>22</v>
      </c>
      <c r="C63" s="3">
        <v>279.69</v>
      </c>
      <c r="D63" s="14">
        <v>213.9</v>
      </c>
      <c r="E63" s="3">
        <v>264.89999999999998</v>
      </c>
      <c r="F63" s="1"/>
      <c r="G63" s="3">
        <f>AVERAGE(C63,D63,E63,F63)</f>
        <v>252.83</v>
      </c>
      <c r="H63" s="23">
        <f>MEDIAN(C63:F63)</f>
        <v>264.89999999999998</v>
      </c>
      <c r="I63" s="1">
        <f>_xlfn.STDEV.S(C63,D63,E63,F63)</f>
        <v>34.515861571167562</v>
      </c>
      <c r="J63" s="13">
        <f>IFERROR(I63/G63,"")</f>
        <v>0.13651806182481335</v>
      </c>
      <c r="K63" s="3">
        <f>IF(J63&lt;25%,G63,SMALL(G63:H63,1))</f>
        <v>252.83</v>
      </c>
    </row>
    <row r="64" spans="1:11" x14ac:dyDescent="0.3">
      <c r="A64" s="75"/>
      <c r="B64" s="7" t="s">
        <v>19</v>
      </c>
      <c r="C64" s="1"/>
      <c r="D64" s="1"/>
      <c r="E64" s="1"/>
      <c r="F64" s="1"/>
    </row>
    <row r="66" spans="1:11" x14ac:dyDescent="0.3">
      <c r="A66" s="73" t="s">
        <v>69</v>
      </c>
      <c r="B66" s="4" t="s">
        <v>2</v>
      </c>
      <c r="C66" s="56" t="s">
        <v>62</v>
      </c>
      <c r="D66" s="57"/>
      <c r="E66" s="57"/>
      <c r="F66" s="57"/>
      <c r="G66" s="58" t="s">
        <v>21</v>
      </c>
      <c r="H66" s="59"/>
      <c r="I66" s="8"/>
      <c r="J66" s="4" t="s">
        <v>18</v>
      </c>
      <c r="K66" s="2" t="s">
        <v>332</v>
      </c>
    </row>
    <row r="67" spans="1:11" x14ac:dyDescent="0.3">
      <c r="A67" s="74"/>
      <c r="B67" s="6"/>
      <c r="C67" s="5" t="s">
        <v>9</v>
      </c>
      <c r="D67" s="5" t="s">
        <v>8</v>
      </c>
      <c r="E67" s="5" t="s">
        <v>10</v>
      </c>
      <c r="F67" s="5" t="s">
        <v>12</v>
      </c>
      <c r="G67" s="60" t="s">
        <v>15</v>
      </c>
      <c r="H67" s="60"/>
      <c r="I67" s="60"/>
      <c r="J67" s="60"/>
      <c r="K67" s="60"/>
    </row>
    <row r="68" spans="1:11" x14ac:dyDescent="0.3">
      <c r="A68" s="74"/>
      <c r="B68" s="6" t="s">
        <v>3</v>
      </c>
      <c r="C68" s="1" t="s">
        <v>63</v>
      </c>
      <c r="D68" s="1" t="s">
        <v>65</v>
      </c>
      <c r="E68" s="1" t="s">
        <v>67</v>
      </c>
      <c r="F68" s="1"/>
      <c r="G68" s="60"/>
      <c r="H68" s="60"/>
      <c r="I68" s="60"/>
      <c r="J68" s="60"/>
      <c r="K68" s="60"/>
    </row>
    <row r="69" spans="1:11" x14ac:dyDescent="0.3">
      <c r="A69" s="74"/>
      <c r="B69" s="6" t="s">
        <v>4</v>
      </c>
      <c r="C69" s="1"/>
      <c r="D69" s="1"/>
      <c r="E69" s="1"/>
      <c r="F69" s="1"/>
      <c r="G69" s="60"/>
      <c r="H69" s="60"/>
      <c r="I69" s="60"/>
      <c r="J69" s="60"/>
      <c r="K69" s="60"/>
    </row>
    <row r="70" spans="1:11" x14ac:dyDescent="0.3">
      <c r="A70" s="74"/>
      <c r="B70" s="6" t="s">
        <v>5</v>
      </c>
      <c r="C70" s="12">
        <v>45782</v>
      </c>
      <c r="D70" s="12">
        <v>45782</v>
      </c>
      <c r="E70" s="12">
        <v>45637</v>
      </c>
      <c r="F70" s="1"/>
      <c r="G70" s="60"/>
      <c r="H70" s="60"/>
      <c r="I70" s="60"/>
      <c r="J70" s="60"/>
      <c r="K70" s="60"/>
    </row>
    <row r="71" spans="1:11" x14ac:dyDescent="0.3">
      <c r="A71" s="74"/>
      <c r="B71" s="6" t="s">
        <v>6</v>
      </c>
      <c r="C71" s="1"/>
      <c r="D71" s="1"/>
      <c r="E71" s="1"/>
      <c r="F71" s="1"/>
      <c r="G71" s="60"/>
      <c r="H71" s="60"/>
      <c r="I71" s="60"/>
      <c r="J71" s="60"/>
      <c r="K71" s="60"/>
    </row>
    <row r="72" spans="1:11" ht="86.4" x14ac:dyDescent="0.3">
      <c r="A72" s="74"/>
      <c r="B72" s="6" t="s">
        <v>7</v>
      </c>
      <c r="C72" s="11" t="s">
        <v>64</v>
      </c>
      <c r="D72" s="11" t="s">
        <v>66</v>
      </c>
      <c r="E72" s="11" t="s">
        <v>68</v>
      </c>
      <c r="F72" s="1"/>
      <c r="G72" s="5" t="s">
        <v>11</v>
      </c>
      <c r="H72" s="5" t="s">
        <v>25</v>
      </c>
      <c r="I72" s="4" t="s">
        <v>13</v>
      </c>
      <c r="J72" s="5" t="s">
        <v>14</v>
      </c>
      <c r="K72" s="4" t="s">
        <v>26</v>
      </c>
    </row>
    <row r="73" spans="1:11" x14ac:dyDescent="0.3">
      <c r="A73" s="74"/>
      <c r="B73" s="6" t="s">
        <v>22</v>
      </c>
      <c r="C73" s="3">
        <v>4.58</v>
      </c>
      <c r="D73" s="14">
        <v>3.54</v>
      </c>
      <c r="E73" s="3">
        <v>5.73</v>
      </c>
      <c r="F73" s="1"/>
      <c r="G73" s="3">
        <f>IFERROR(AVERAGE(C73,D73,E73),"")</f>
        <v>4.6166666666666671</v>
      </c>
      <c r="H73" s="23">
        <f>MEDIAN(C73:E73)</f>
        <v>4.58</v>
      </c>
      <c r="I73" s="1">
        <f>_xlfn.STDEV.S(C73,D73,E73)</f>
        <v>1.0954603294201606</v>
      </c>
      <c r="J73" s="13">
        <f>IFERROR(I73/G73,"")</f>
        <v>0.23728382586718277</v>
      </c>
      <c r="K73" s="3">
        <f>IF(J73&lt;25%,G73,SMALL(G73:H73,1))</f>
        <v>4.6166666666666671</v>
      </c>
    </row>
    <row r="74" spans="1:11" x14ac:dyDescent="0.3">
      <c r="A74" s="75"/>
      <c r="B74" s="7" t="s">
        <v>19</v>
      </c>
      <c r="C74" s="1"/>
      <c r="D74" s="1"/>
      <c r="E74" s="1"/>
      <c r="F74" s="1"/>
    </row>
    <row r="76" spans="1:11" x14ac:dyDescent="0.3">
      <c r="A76" s="73" t="s">
        <v>75</v>
      </c>
      <c r="B76" s="4" t="s">
        <v>2</v>
      </c>
      <c r="C76" s="56" t="s">
        <v>70</v>
      </c>
      <c r="D76" s="57"/>
      <c r="E76" s="57"/>
      <c r="F76" s="57"/>
      <c r="G76" s="58" t="s">
        <v>21</v>
      </c>
      <c r="H76" s="59"/>
      <c r="I76" s="8"/>
      <c r="J76" s="4" t="s">
        <v>18</v>
      </c>
      <c r="K76" s="2" t="s">
        <v>332</v>
      </c>
    </row>
    <row r="77" spans="1:11" x14ac:dyDescent="0.3">
      <c r="A77" s="74"/>
      <c r="B77" s="6"/>
      <c r="C77" s="5" t="s">
        <v>9</v>
      </c>
      <c r="D77" s="5" t="s">
        <v>8</v>
      </c>
      <c r="E77" s="5" t="s">
        <v>10</v>
      </c>
      <c r="F77" s="5" t="s">
        <v>12</v>
      </c>
      <c r="G77" s="60" t="s">
        <v>15</v>
      </c>
      <c r="H77" s="60"/>
      <c r="I77" s="60"/>
      <c r="J77" s="60"/>
      <c r="K77" s="60"/>
    </row>
    <row r="78" spans="1:11" x14ac:dyDescent="0.3">
      <c r="A78" s="74"/>
      <c r="B78" s="6" t="s">
        <v>3</v>
      </c>
      <c r="C78" s="1" t="s">
        <v>71</v>
      </c>
      <c r="D78" s="1" t="s">
        <v>330</v>
      </c>
      <c r="E78" s="1" t="s">
        <v>73</v>
      </c>
      <c r="F78" s="1"/>
      <c r="G78" s="60"/>
      <c r="H78" s="60"/>
      <c r="I78" s="60"/>
      <c r="J78" s="60"/>
      <c r="K78" s="60"/>
    </row>
    <row r="79" spans="1:11" x14ac:dyDescent="0.3">
      <c r="A79" s="74"/>
      <c r="B79" s="6" t="s">
        <v>4</v>
      </c>
      <c r="C79" s="1"/>
      <c r="D79" s="1"/>
      <c r="E79" s="1"/>
      <c r="F79" s="1"/>
      <c r="G79" s="60"/>
      <c r="H79" s="60"/>
      <c r="I79" s="60"/>
      <c r="J79" s="60"/>
      <c r="K79" s="60"/>
    </row>
    <row r="80" spans="1:11" x14ac:dyDescent="0.3">
      <c r="A80" s="74"/>
      <c r="B80" s="6" t="s">
        <v>5</v>
      </c>
      <c r="C80" s="12">
        <v>45783</v>
      </c>
      <c r="D80" s="12">
        <v>45783</v>
      </c>
      <c r="E80" s="12">
        <v>45637</v>
      </c>
      <c r="F80" s="1"/>
      <c r="G80" s="60"/>
      <c r="H80" s="60"/>
      <c r="I80" s="60"/>
      <c r="J80" s="60"/>
      <c r="K80" s="60"/>
    </row>
    <row r="81" spans="1:11" x14ac:dyDescent="0.3">
      <c r="A81" s="74"/>
      <c r="B81" s="6" t="s">
        <v>6</v>
      </c>
      <c r="C81" s="1"/>
      <c r="D81" s="1"/>
      <c r="E81" s="1"/>
      <c r="F81" s="1"/>
      <c r="G81" s="60"/>
      <c r="H81" s="60"/>
      <c r="I81" s="60"/>
      <c r="J81" s="60"/>
      <c r="K81" s="60"/>
    </row>
    <row r="82" spans="1:11" ht="100.8" x14ac:dyDescent="0.3">
      <c r="A82" s="74"/>
      <c r="B82" s="6" t="s">
        <v>7</v>
      </c>
      <c r="C82" s="11" t="s">
        <v>72</v>
      </c>
      <c r="D82" s="11" t="s">
        <v>331</v>
      </c>
      <c r="E82" s="11" t="s">
        <v>74</v>
      </c>
      <c r="F82" s="1"/>
      <c r="G82" s="5" t="s">
        <v>11</v>
      </c>
      <c r="H82" s="5" t="s">
        <v>25</v>
      </c>
      <c r="I82" s="4" t="s">
        <v>13</v>
      </c>
      <c r="J82" s="5" t="s">
        <v>14</v>
      </c>
      <c r="K82" s="4" t="s">
        <v>26</v>
      </c>
    </row>
    <row r="83" spans="1:11" x14ac:dyDescent="0.3">
      <c r="A83" s="74"/>
      <c r="B83" s="6" t="s">
        <v>22</v>
      </c>
      <c r="C83" s="3">
        <v>1.95</v>
      </c>
      <c r="D83" s="14">
        <f>31.83/20</f>
        <v>1.5914999999999999</v>
      </c>
      <c r="E83" s="3">
        <f>194.06/100</f>
        <v>1.9406000000000001</v>
      </c>
      <c r="F83" s="1"/>
      <c r="G83" s="3">
        <f>AVERAGE(C83,D83,E83)</f>
        <v>1.8273666666666666</v>
      </c>
      <c r="H83" s="1">
        <f>MEDIAN(C83:E83)</f>
        <v>1.9406000000000001</v>
      </c>
      <c r="I83" s="1">
        <f>_xlfn.STDEV.S(C83,D83,E83)</f>
        <v>0.20432058959716556</v>
      </c>
      <c r="J83" s="13">
        <f>IFERROR(I83/G83,"")</f>
        <v>0.11181148990195303</v>
      </c>
      <c r="K83" s="3">
        <f>IF(J83&lt;25%,G83,SMALL(G83:H83,1))</f>
        <v>1.8273666666666666</v>
      </c>
    </row>
    <row r="84" spans="1:11" x14ac:dyDescent="0.3">
      <c r="A84" s="75"/>
      <c r="B84" s="7" t="s">
        <v>19</v>
      </c>
      <c r="C84" s="1"/>
      <c r="D84" s="1"/>
      <c r="E84" s="1"/>
      <c r="F84" s="1"/>
    </row>
    <row r="86" spans="1:11" x14ac:dyDescent="0.3">
      <c r="A86" s="73" t="s">
        <v>82</v>
      </c>
      <c r="B86" s="4" t="s">
        <v>2</v>
      </c>
      <c r="C86" s="56" t="s">
        <v>76</v>
      </c>
      <c r="D86" s="57"/>
      <c r="E86" s="57"/>
      <c r="F86" s="57"/>
      <c r="G86" s="58" t="s">
        <v>21</v>
      </c>
      <c r="H86" s="59"/>
      <c r="I86" s="8"/>
      <c r="J86" s="4" t="s">
        <v>18</v>
      </c>
      <c r="K86" s="2"/>
    </row>
    <row r="87" spans="1:11" x14ac:dyDescent="0.3">
      <c r="A87" s="74"/>
      <c r="B87" s="6"/>
      <c r="C87" s="5" t="s">
        <v>9</v>
      </c>
      <c r="D87" s="5" t="s">
        <v>8</v>
      </c>
      <c r="E87" s="5" t="s">
        <v>10</v>
      </c>
      <c r="F87" s="5" t="s">
        <v>12</v>
      </c>
      <c r="G87" s="60" t="s">
        <v>15</v>
      </c>
      <c r="H87" s="60"/>
      <c r="I87" s="60"/>
      <c r="J87" s="60"/>
      <c r="K87" s="60"/>
    </row>
    <row r="88" spans="1:11" x14ac:dyDescent="0.3">
      <c r="A88" s="74"/>
      <c r="B88" s="6" t="s">
        <v>3</v>
      </c>
      <c r="C88" s="1" t="s">
        <v>77</v>
      </c>
      <c r="D88" s="1" t="s">
        <v>78</v>
      </c>
      <c r="E88" s="1" t="s">
        <v>80</v>
      </c>
      <c r="F88" s="1"/>
      <c r="G88" s="60"/>
      <c r="H88" s="60"/>
      <c r="I88" s="60"/>
      <c r="J88" s="60"/>
      <c r="K88" s="60"/>
    </row>
    <row r="89" spans="1:11" x14ac:dyDescent="0.3">
      <c r="A89" s="74"/>
      <c r="B89" s="6" t="s">
        <v>4</v>
      </c>
      <c r="C89" s="1"/>
      <c r="D89" s="1"/>
      <c r="E89" s="1"/>
      <c r="F89" s="1"/>
      <c r="G89" s="60"/>
      <c r="H89" s="60"/>
      <c r="I89" s="60"/>
      <c r="J89" s="60"/>
      <c r="K89" s="60"/>
    </row>
    <row r="90" spans="1:11" x14ac:dyDescent="0.3">
      <c r="A90" s="74"/>
      <c r="B90" s="6" t="s">
        <v>5</v>
      </c>
      <c r="C90" s="12">
        <v>45789</v>
      </c>
      <c r="D90" s="12">
        <v>45789</v>
      </c>
      <c r="E90" s="12">
        <v>45789</v>
      </c>
      <c r="F90" s="1"/>
      <c r="G90" s="60"/>
      <c r="H90" s="60"/>
      <c r="I90" s="60"/>
      <c r="J90" s="60"/>
      <c r="K90" s="60"/>
    </row>
    <row r="91" spans="1:11" x14ac:dyDescent="0.3">
      <c r="A91" s="74"/>
      <c r="B91" s="6" t="s">
        <v>6</v>
      </c>
      <c r="C91" s="1"/>
      <c r="D91" s="1"/>
      <c r="E91" s="1"/>
      <c r="F91" s="1"/>
      <c r="G91" s="60"/>
      <c r="H91" s="60"/>
      <c r="I91" s="60"/>
      <c r="J91" s="60"/>
      <c r="K91" s="60"/>
    </row>
    <row r="92" spans="1:11" ht="57.6" x14ac:dyDescent="0.3">
      <c r="A92" s="74"/>
      <c r="B92" s="6" t="s">
        <v>7</v>
      </c>
      <c r="C92" s="26" t="s">
        <v>380</v>
      </c>
      <c r="D92" s="11" t="s">
        <v>79</v>
      </c>
      <c r="E92" s="11" t="s">
        <v>81</v>
      </c>
      <c r="F92" s="1"/>
      <c r="G92" s="5" t="s">
        <v>11</v>
      </c>
      <c r="H92" s="5" t="s">
        <v>25</v>
      </c>
      <c r="I92" s="4" t="s">
        <v>13</v>
      </c>
      <c r="J92" s="5" t="s">
        <v>14</v>
      </c>
      <c r="K92" s="4" t="s">
        <v>26</v>
      </c>
    </row>
    <row r="93" spans="1:11" x14ac:dyDescent="0.3">
      <c r="A93" s="74"/>
      <c r="B93" s="6" t="s">
        <v>22</v>
      </c>
      <c r="C93" s="3">
        <v>0.68</v>
      </c>
      <c r="D93" s="14">
        <v>0.53</v>
      </c>
      <c r="E93" s="3">
        <v>0.36</v>
      </c>
      <c r="F93" s="1"/>
      <c r="G93" s="3">
        <f>AVERAGE(C93,D93,E93)</f>
        <v>0.52333333333333332</v>
      </c>
      <c r="H93" s="1">
        <f>MEDIAN(C93:E93)</f>
        <v>0.53</v>
      </c>
      <c r="I93" s="1">
        <f>_xlfn.STDEV.S(C93,D93,E93)</f>
        <v>0.16010413278030458</v>
      </c>
      <c r="J93" s="13">
        <f>IFERROR(I93/G93,"")</f>
        <v>0.30593146391141002</v>
      </c>
      <c r="K93" s="3">
        <f>IF(J93&lt;25%,G93,SMALL(G93:H93,1))</f>
        <v>0.52333333333333332</v>
      </c>
    </row>
    <row r="94" spans="1:11" x14ac:dyDescent="0.3">
      <c r="A94" s="75"/>
      <c r="B94" s="7" t="s">
        <v>19</v>
      </c>
      <c r="C94" s="1"/>
      <c r="D94" s="1"/>
      <c r="E94" s="1"/>
      <c r="F94" s="1"/>
    </row>
    <row r="96" spans="1:11" x14ac:dyDescent="0.3">
      <c r="A96" s="73" t="s">
        <v>90</v>
      </c>
      <c r="B96" s="4" t="s">
        <v>2</v>
      </c>
      <c r="C96" s="56" t="s">
        <v>83</v>
      </c>
      <c r="D96" s="57"/>
      <c r="E96" s="57"/>
      <c r="F96" s="57"/>
      <c r="G96" s="58" t="s">
        <v>21</v>
      </c>
      <c r="H96" s="59"/>
      <c r="I96" s="8"/>
      <c r="J96" s="4" t="s">
        <v>18</v>
      </c>
      <c r="K96" s="2"/>
    </row>
    <row r="97" spans="1:11" x14ac:dyDescent="0.3">
      <c r="A97" s="74"/>
      <c r="B97" s="6"/>
      <c r="C97" s="5" t="s">
        <v>9</v>
      </c>
      <c r="D97" s="5" t="s">
        <v>8</v>
      </c>
      <c r="E97" s="5" t="s">
        <v>10</v>
      </c>
      <c r="F97" s="5" t="s">
        <v>12</v>
      </c>
      <c r="G97" s="60" t="s">
        <v>15</v>
      </c>
      <c r="H97" s="60"/>
      <c r="I97" s="60"/>
      <c r="J97" s="60"/>
      <c r="K97" s="60"/>
    </row>
    <row r="98" spans="1:11" x14ac:dyDescent="0.3">
      <c r="A98" s="74"/>
      <c r="B98" s="6" t="s">
        <v>3</v>
      </c>
      <c r="C98" s="1" t="s">
        <v>84</v>
      </c>
      <c r="D98" s="1" t="s">
        <v>86</v>
      </c>
      <c r="E98" s="1" t="s">
        <v>88</v>
      </c>
      <c r="F98" s="1"/>
      <c r="G98" s="60"/>
      <c r="H98" s="60"/>
      <c r="I98" s="60"/>
      <c r="J98" s="60"/>
      <c r="K98" s="60"/>
    </row>
    <row r="99" spans="1:11" x14ac:dyDescent="0.3">
      <c r="A99" s="74"/>
      <c r="B99" s="6" t="s">
        <v>4</v>
      </c>
      <c r="C99" s="1"/>
      <c r="D99" s="1"/>
      <c r="E99" s="1"/>
      <c r="F99" s="1"/>
      <c r="G99" s="60"/>
      <c r="H99" s="60"/>
      <c r="I99" s="60"/>
      <c r="J99" s="60"/>
      <c r="K99" s="60"/>
    </row>
    <row r="100" spans="1:11" x14ac:dyDescent="0.3">
      <c r="A100" s="74"/>
      <c r="B100" s="6" t="s">
        <v>5</v>
      </c>
      <c r="C100" s="12">
        <v>45670</v>
      </c>
      <c r="D100" s="12">
        <v>45670</v>
      </c>
      <c r="E100" s="12">
        <v>45670</v>
      </c>
      <c r="F100" s="1"/>
      <c r="G100" s="60"/>
      <c r="H100" s="60"/>
      <c r="I100" s="60"/>
      <c r="J100" s="60"/>
      <c r="K100" s="60"/>
    </row>
    <row r="101" spans="1:11" x14ac:dyDescent="0.3">
      <c r="A101" s="74"/>
      <c r="B101" s="6" t="s">
        <v>6</v>
      </c>
      <c r="C101" s="1"/>
      <c r="D101" s="1"/>
      <c r="E101" s="1"/>
      <c r="F101" s="1"/>
      <c r="G101" s="60"/>
      <c r="H101" s="60"/>
      <c r="I101" s="60"/>
      <c r="J101" s="60"/>
      <c r="K101" s="60"/>
    </row>
    <row r="102" spans="1:11" ht="129.6" x14ac:dyDescent="0.3">
      <c r="A102" s="74"/>
      <c r="B102" s="6" t="s">
        <v>7</v>
      </c>
      <c r="C102" s="11" t="s">
        <v>85</v>
      </c>
      <c r="D102" s="11" t="s">
        <v>87</v>
      </c>
      <c r="E102" s="11" t="s">
        <v>89</v>
      </c>
      <c r="F102" s="1"/>
      <c r="G102" s="5" t="s">
        <v>11</v>
      </c>
      <c r="H102" s="5" t="s">
        <v>25</v>
      </c>
      <c r="I102" s="4" t="s">
        <v>13</v>
      </c>
      <c r="J102" s="5" t="s">
        <v>14</v>
      </c>
      <c r="K102" s="4" t="s">
        <v>26</v>
      </c>
    </row>
    <row r="103" spans="1:11" x14ac:dyDescent="0.3">
      <c r="A103" s="74"/>
      <c r="B103" s="6" t="s">
        <v>22</v>
      </c>
      <c r="C103" s="3">
        <v>4.5999999999999996</v>
      </c>
      <c r="D103" s="14">
        <v>4.1900000000000004</v>
      </c>
      <c r="E103" s="3">
        <f>152.9/50</f>
        <v>3.0580000000000003</v>
      </c>
      <c r="F103" s="1"/>
      <c r="G103" s="3">
        <f>AVERAGE(C103,D103,E103)</f>
        <v>3.9493333333333331</v>
      </c>
      <c r="H103" s="1">
        <f>MEDIAN(C103:E103)</f>
        <v>4.1900000000000004</v>
      </c>
      <c r="I103" s="1">
        <f>_xlfn.STDEV.S(C103,D103,E103)</f>
        <v>0.79867473562980551</v>
      </c>
      <c r="J103" s="13">
        <f>IFERROR(I103/G103,"")</f>
        <v>0.20223026729316482</v>
      </c>
      <c r="K103" s="3">
        <f>IF(J103&lt;25%,G103,SMALL(G103:H103,1))</f>
        <v>3.9493333333333331</v>
      </c>
    </row>
    <row r="104" spans="1:11" x14ac:dyDescent="0.3">
      <c r="A104" s="75"/>
      <c r="B104" s="7" t="s">
        <v>19</v>
      </c>
      <c r="C104" s="1"/>
      <c r="D104" s="1"/>
      <c r="E104" s="1"/>
      <c r="F104" s="1"/>
    </row>
    <row r="106" spans="1:11" x14ac:dyDescent="0.3">
      <c r="A106" s="73" t="s">
        <v>98</v>
      </c>
      <c r="B106" s="4" t="s">
        <v>2</v>
      </c>
      <c r="C106" s="56" t="s">
        <v>91</v>
      </c>
      <c r="D106" s="57"/>
      <c r="E106" s="57"/>
      <c r="F106" s="57"/>
      <c r="G106" s="58" t="s">
        <v>21</v>
      </c>
      <c r="H106" s="59"/>
      <c r="I106" s="8"/>
      <c r="J106" s="4" t="s">
        <v>18</v>
      </c>
      <c r="K106" s="2"/>
    </row>
    <row r="107" spans="1:11" x14ac:dyDescent="0.3">
      <c r="A107" s="74"/>
      <c r="B107" s="6"/>
      <c r="C107" s="5" t="s">
        <v>9</v>
      </c>
      <c r="D107" s="5" t="s">
        <v>8</v>
      </c>
      <c r="E107" s="5" t="s">
        <v>10</v>
      </c>
      <c r="F107" s="5" t="s">
        <v>12</v>
      </c>
      <c r="G107" s="60" t="s">
        <v>15</v>
      </c>
      <c r="H107" s="60"/>
      <c r="I107" s="60"/>
      <c r="J107" s="60"/>
      <c r="K107" s="60"/>
    </row>
    <row r="108" spans="1:11" x14ac:dyDescent="0.3">
      <c r="A108" s="74"/>
      <c r="B108" s="6" t="s">
        <v>3</v>
      </c>
      <c r="C108" s="1" t="s">
        <v>92</v>
      </c>
      <c r="D108" s="1" t="s">
        <v>94</v>
      </c>
      <c r="E108" s="1" t="s">
        <v>96</v>
      </c>
      <c r="F108" s="1"/>
      <c r="G108" s="60"/>
      <c r="H108" s="60"/>
      <c r="I108" s="60"/>
      <c r="J108" s="60"/>
      <c r="K108" s="60"/>
    </row>
    <row r="109" spans="1:11" x14ac:dyDescent="0.3">
      <c r="A109" s="74"/>
      <c r="B109" s="6" t="s">
        <v>4</v>
      </c>
      <c r="C109" s="1"/>
      <c r="D109" s="1"/>
      <c r="E109" s="1"/>
      <c r="F109" s="1"/>
      <c r="G109" s="60"/>
      <c r="H109" s="60"/>
      <c r="I109" s="60"/>
      <c r="J109" s="60"/>
      <c r="K109" s="60"/>
    </row>
    <row r="110" spans="1:11" x14ac:dyDescent="0.3">
      <c r="A110" s="74"/>
      <c r="B110" s="6" t="s">
        <v>5</v>
      </c>
      <c r="C110" s="12">
        <v>45789</v>
      </c>
      <c r="D110" s="12">
        <v>45789</v>
      </c>
      <c r="E110" s="12">
        <v>45789</v>
      </c>
      <c r="F110" s="1"/>
      <c r="G110" s="60"/>
      <c r="H110" s="60"/>
      <c r="I110" s="60"/>
      <c r="J110" s="60"/>
      <c r="K110" s="60"/>
    </row>
    <row r="111" spans="1:11" x14ac:dyDescent="0.3">
      <c r="A111" s="74"/>
      <c r="B111" s="6" t="s">
        <v>6</v>
      </c>
      <c r="C111" s="1"/>
      <c r="D111" s="1"/>
      <c r="E111" s="1"/>
      <c r="F111" s="1"/>
      <c r="G111" s="60"/>
      <c r="H111" s="60"/>
      <c r="I111" s="60"/>
      <c r="J111" s="60"/>
      <c r="K111" s="60"/>
    </row>
    <row r="112" spans="1:11" ht="57.6" x14ac:dyDescent="0.3">
      <c r="A112" s="74"/>
      <c r="B112" s="6" t="s">
        <v>7</v>
      </c>
      <c r="C112" s="11" t="s">
        <v>93</v>
      </c>
      <c r="D112" s="11" t="s">
        <v>95</v>
      </c>
      <c r="E112" s="11" t="s">
        <v>97</v>
      </c>
      <c r="F112" s="1"/>
      <c r="G112" s="5" t="s">
        <v>11</v>
      </c>
      <c r="H112" s="5" t="s">
        <v>25</v>
      </c>
      <c r="I112" s="4" t="s">
        <v>13</v>
      </c>
      <c r="J112" s="5" t="s">
        <v>14</v>
      </c>
      <c r="K112" s="4" t="s">
        <v>26</v>
      </c>
    </row>
    <row r="113" spans="1:11" x14ac:dyDescent="0.3">
      <c r="A113" s="74"/>
      <c r="B113" s="6" t="s">
        <v>22</v>
      </c>
      <c r="C113" s="3">
        <v>16.100000000000001</v>
      </c>
      <c r="D113" s="14">
        <v>16.989999999999998</v>
      </c>
      <c r="E113" s="3">
        <v>17.98</v>
      </c>
      <c r="F113" s="1"/>
      <c r="G113" s="3">
        <f>AVERAGE(C113,D113,E113)</f>
        <v>17.023333333333337</v>
      </c>
      <c r="H113" s="1">
        <f>MEDIAN(C113:E113)</f>
        <v>16.989999999999998</v>
      </c>
      <c r="I113" s="1">
        <f>_xlfn.STDEV.S(C113,D113,E113)</f>
        <v>0.94044315794913014</v>
      </c>
      <c r="J113" s="13">
        <f>IFERROR(I113/G113,"")</f>
        <v>5.5244360169324255E-2</v>
      </c>
      <c r="K113" s="3">
        <f>IF(J113&lt;25%,G113,SMALL(G113:H113,1))</f>
        <v>17.023333333333337</v>
      </c>
    </row>
    <row r="114" spans="1:11" x14ac:dyDescent="0.3">
      <c r="A114" s="75"/>
      <c r="B114" s="7" t="s">
        <v>19</v>
      </c>
      <c r="C114" s="1"/>
      <c r="D114" s="1"/>
      <c r="E114" s="1"/>
      <c r="F114" s="1"/>
    </row>
    <row r="116" spans="1:11" x14ac:dyDescent="0.3">
      <c r="A116" s="73" t="s">
        <v>344</v>
      </c>
      <c r="B116" s="4" t="s">
        <v>2</v>
      </c>
      <c r="C116" s="56" t="s">
        <v>99</v>
      </c>
      <c r="D116" s="57"/>
      <c r="E116" s="57"/>
      <c r="F116" s="57"/>
      <c r="G116" s="58" t="s">
        <v>21</v>
      </c>
      <c r="H116" s="59"/>
      <c r="I116" s="8"/>
      <c r="J116" s="4" t="s">
        <v>18</v>
      </c>
      <c r="K116" s="2" t="s">
        <v>345</v>
      </c>
    </row>
    <row r="117" spans="1:11" x14ac:dyDescent="0.3">
      <c r="A117" s="74"/>
      <c r="B117" s="6"/>
      <c r="C117" s="5" t="s">
        <v>9</v>
      </c>
      <c r="D117" s="5" t="s">
        <v>8</v>
      </c>
      <c r="E117" s="5" t="s">
        <v>10</v>
      </c>
      <c r="F117" s="5" t="s">
        <v>12</v>
      </c>
      <c r="G117" s="60" t="s">
        <v>15</v>
      </c>
      <c r="H117" s="60"/>
      <c r="I117" s="60"/>
      <c r="J117" s="60"/>
      <c r="K117" s="60"/>
    </row>
    <row r="118" spans="1:11" x14ac:dyDescent="0.3">
      <c r="A118" s="74"/>
      <c r="B118" s="6" t="s">
        <v>3</v>
      </c>
      <c r="C118" s="1" t="s">
        <v>101</v>
      </c>
      <c r="D118" s="1" t="s">
        <v>103</v>
      </c>
      <c r="E118" s="1" t="s">
        <v>105</v>
      </c>
      <c r="F118" s="1" t="s">
        <v>107</v>
      </c>
      <c r="G118" s="60"/>
      <c r="H118" s="60"/>
      <c r="I118" s="60"/>
      <c r="J118" s="60"/>
      <c r="K118" s="60"/>
    </row>
    <row r="119" spans="1:11" x14ac:dyDescent="0.3">
      <c r="A119" s="74"/>
      <c r="B119" s="6" t="s">
        <v>4</v>
      </c>
      <c r="C119" s="1"/>
      <c r="D119" s="1"/>
      <c r="E119" s="1"/>
      <c r="F119" s="1"/>
      <c r="G119" s="60"/>
      <c r="H119" s="60"/>
      <c r="I119" s="60"/>
      <c r="J119" s="60"/>
      <c r="K119" s="60"/>
    </row>
    <row r="120" spans="1:11" x14ac:dyDescent="0.3">
      <c r="A120" s="74"/>
      <c r="B120" s="6" t="s">
        <v>5</v>
      </c>
      <c r="C120" s="12">
        <v>45785</v>
      </c>
      <c r="D120" s="12">
        <v>45785</v>
      </c>
      <c r="E120" s="12">
        <v>45785</v>
      </c>
      <c r="F120" s="12">
        <v>45750</v>
      </c>
      <c r="G120" s="60"/>
      <c r="H120" s="60"/>
      <c r="I120" s="60"/>
      <c r="J120" s="60"/>
      <c r="K120" s="60"/>
    </row>
    <row r="121" spans="1:11" x14ac:dyDescent="0.3">
      <c r="A121" s="74"/>
      <c r="B121" s="6" t="s">
        <v>6</v>
      </c>
      <c r="C121" s="1"/>
      <c r="D121" s="1"/>
      <c r="E121" s="1"/>
      <c r="F121" s="1"/>
      <c r="G121" s="60"/>
      <c r="H121" s="60"/>
      <c r="I121" s="60"/>
      <c r="J121" s="60"/>
      <c r="K121" s="60"/>
    </row>
    <row r="122" spans="1:11" ht="72" x14ac:dyDescent="0.3">
      <c r="A122" s="74"/>
      <c r="B122" s="6" t="s">
        <v>7</v>
      </c>
      <c r="C122" s="17" t="s">
        <v>100</v>
      </c>
      <c r="D122" s="11" t="s">
        <v>102</v>
      </c>
      <c r="E122" s="11" t="s">
        <v>104</v>
      </c>
      <c r="F122" s="25" t="s">
        <v>106</v>
      </c>
      <c r="G122" s="5" t="s">
        <v>11</v>
      </c>
      <c r="H122" s="5" t="s">
        <v>25</v>
      </c>
      <c r="I122" s="4" t="s">
        <v>13</v>
      </c>
      <c r="J122" s="5" t="s">
        <v>14</v>
      </c>
      <c r="K122" s="4" t="s">
        <v>26</v>
      </c>
    </row>
    <row r="123" spans="1:11" x14ac:dyDescent="0.3">
      <c r="A123" s="74"/>
      <c r="B123" s="6" t="s">
        <v>22</v>
      </c>
      <c r="C123" s="3">
        <f>3570*2</f>
        <v>7140</v>
      </c>
      <c r="D123" s="14">
        <f>3000*2</f>
        <v>6000</v>
      </c>
      <c r="E123" s="3">
        <f>3812*2</f>
        <v>7624</v>
      </c>
      <c r="F123" s="3">
        <v>7400</v>
      </c>
      <c r="G123" s="3">
        <f>AVERAGE(C123,D123,E123,F123)</f>
        <v>7041</v>
      </c>
      <c r="H123" s="23">
        <f>MEDIAN(C123:F123)</f>
        <v>7270</v>
      </c>
      <c r="I123" s="1">
        <f>_xlfn.STDEV.S(C123,D123,E123,F123)</f>
        <v>721.63056106754982</v>
      </c>
      <c r="J123" s="13">
        <f>IFERROR(I123/G123,"")</f>
        <v>0.1024897828529399</v>
      </c>
      <c r="K123" s="3">
        <f>IF(J123&lt;25%,G123,SMALL(G123:H123,1))</f>
        <v>7041</v>
      </c>
    </row>
    <row r="124" spans="1:11" x14ac:dyDescent="0.3">
      <c r="A124" s="75"/>
      <c r="B124" s="7" t="s">
        <v>19</v>
      </c>
      <c r="C124" s="1" t="s">
        <v>346</v>
      </c>
      <c r="D124" s="1" t="s">
        <v>346</v>
      </c>
      <c r="E124" s="1" t="s">
        <v>346</v>
      </c>
      <c r="F124" s="1" t="s">
        <v>347</v>
      </c>
    </row>
    <row r="125" spans="1:11" x14ac:dyDescent="0.3">
      <c r="A125" s="15"/>
      <c r="B125" s="16"/>
    </row>
    <row r="126" spans="1:11" x14ac:dyDescent="0.3">
      <c r="A126" s="53" t="s">
        <v>313</v>
      </c>
      <c r="B126" s="4" t="s">
        <v>2</v>
      </c>
      <c r="C126" s="56" t="s">
        <v>109</v>
      </c>
      <c r="D126" s="57"/>
      <c r="E126" s="57"/>
      <c r="F126" s="57"/>
      <c r="G126" s="58" t="s">
        <v>21</v>
      </c>
      <c r="H126" s="59"/>
      <c r="I126" s="8"/>
      <c r="J126" s="4" t="s">
        <v>18</v>
      </c>
      <c r="K126" s="2" t="s">
        <v>23</v>
      </c>
    </row>
    <row r="127" spans="1:11" x14ac:dyDescent="0.3">
      <c r="A127" s="54"/>
      <c r="B127" s="6"/>
      <c r="C127" s="5" t="s">
        <v>9</v>
      </c>
      <c r="D127" s="5" t="s">
        <v>8</v>
      </c>
      <c r="E127" s="5" t="s">
        <v>10</v>
      </c>
      <c r="F127" s="5" t="s">
        <v>12</v>
      </c>
      <c r="G127" s="60" t="s">
        <v>15</v>
      </c>
      <c r="H127" s="60"/>
      <c r="I127" s="60"/>
      <c r="J127" s="60"/>
      <c r="K127" s="60"/>
    </row>
    <row r="128" spans="1:11" x14ac:dyDescent="0.3">
      <c r="A128" s="54"/>
      <c r="B128" s="6" t="s">
        <v>3</v>
      </c>
      <c r="C128" s="1" t="s">
        <v>110</v>
      </c>
      <c r="D128" s="1" t="s">
        <v>112</v>
      </c>
      <c r="E128" s="1" t="s">
        <v>114</v>
      </c>
      <c r="F128" s="1" t="s">
        <v>116</v>
      </c>
      <c r="G128" s="60"/>
      <c r="H128" s="60"/>
      <c r="I128" s="60"/>
      <c r="J128" s="60"/>
      <c r="K128" s="60"/>
    </row>
    <row r="129" spans="1:11" x14ac:dyDescent="0.3">
      <c r="A129" s="54"/>
      <c r="B129" s="6" t="s">
        <v>4</v>
      </c>
      <c r="C129" s="1"/>
      <c r="D129" s="1"/>
      <c r="E129" s="1"/>
      <c r="F129" s="1"/>
      <c r="G129" s="60"/>
      <c r="H129" s="60"/>
      <c r="I129" s="60"/>
      <c r="J129" s="60"/>
      <c r="K129" s="60"/>
    </row>
    <row r="130" spans="1:11" x14ac:dyDescent="0.3">
      <c r="A130" s="54"/>
      <c r="B130" s="6" t="s">
        <v>5</v>
      </c>
      <c r="C130" s="12">
        <v>45782</v>
      </c>
      <c r="D130" s="12">
        <v>45782</v>
      </c>
      <c r="E130" s="12">
        <v>45782</v>
      </c>
      <c r="F130" s="12">
        <v>45782</v>
      </c>
      <c r="G130" s="60"/>
      <c r="H130" s="60"/>
      <c r="I130" s="60"/>
      <c r="J130" s="60"/>
      <c r="K130" s="60"/>
    </row>
    <row r="131" spans="1:11" x14ac:dyDescent="0.3">
      <c r="A131" s="54"/>
      <c r="B131" s="6" t="s">
        <v>6</v>
      </c>
      <c r="C131" s="1"/>
      <c r="D131" s="1"/>
      <c r="E131" s="1"/>
      <c r="F131" s="1"/>
      <c r="G131" s="60"/>
      <c r="H131" s="60"/>
      <c r="I131" s="60"/>
      <c r="J131" s="60"/>
      <c r="K131" s="60"/>
    </row>
    <row r="132" spans="1:11" ht="129.6" x14ac:dyDescent="0.3">
      <c r="A132" s="54"/>
      <c r="B132" s="6" t="s">
        <v>7</v>
      </c>
      <c r="C132" s="11" t="s">
        <v>108</v>
      </c>
      <c r="D132" s="11" t="s">
        <v>111</v>
      </c>
      <c r="E132" s="11" t="s">
        <v>113</v>
      </c>
      <c r="F132" s="10" t="s">
        <v>115</v>
      </c>
      <c r="G132" s="5" t="s">
        <v>11</v>
      </c>
      <c r="H132" s="5" t="s">
        <v>25</v>
      </c>
      <c r="I132" s="4" t="s">
        <v>13</v>
      </c>
      <c r="J132" s="5" t="s">
        <v>14</v>
      </c>
      <c r="K132" s="4" t="s">
        <v>26</v>
      </c>
    </row>
    <row r="133" spans="1:11" x14ac:dyDescent="0.3">
      <c r="A133" s="55"/>
      <c r="B133" s="6" t="s">
        <v>22</v>
      </c>
      <c r="C133" s="3">
        <v>19.899999999999999</v>
      </c>
      <c r="D133" s="14">
        <v>17.5</v>
      </c>
      <c r="E133" s="3">
        <v>28.4</v>
      </c>
      <c r="F133" s="1">
        <v>18.899999999999999</v>
      </c>
      <c r="G133" s="3">
        <f>AVERAGE(C133,D133,E133,F133)</f>
        <v>21.174999999999997</v>
      </c>
      <c r="H133" s="23">
        <f>MEDIAN(C133:F133)</f>
        <v>19.399999999999999</v>
      </c>
      <c r="I133" s="1">
        <f>_xlfn.STDEV.S(C133,D133,E133,F133)</f>
        <v>4.9162146684890322</v>
      </c>
      <c r="J133" s="13">
        <f>IFERROR(I133/G133,"")</f>
        <v>0.23217070453313024</v>
      </c>
      <c r="K133" s="3">
        <f>IF(J133&lt;25%,G133,SMALL(G133:H133,1))</f>
        <v>21.174999999999997</v>
      </c>
    </row>
    <row r="134" spans="1:11" x14ac:dyDescent="0.3">
      <c r="A134" s="15"/>
      <c r="B134" s="16"/>
    </row>
    <row r="135" spans="1:11" x14ac:dyDescent="0.3">
      <c r="A135" s="15"/>
      <c r="B135" s="16"/>
    </row>
    <row r="136" spans="1:11" x14ac:dyDescent="0.3">
      <c r="A136" s="53" t="s">
        <v>314</v>
      </c>
      <c r="B136" s="4" t="s">
        <v>2</v>
      </c>
      <c r="C136" s="56" t="s">
        <v>122</v>
      </c>
      <c r="D136" s="57"/>
      <c r="E136" s="57"/>
      <c r="F136" s="57"/>
      <c r="G136" s="58" t="s">
        <v>21</v>
      </c>
      <c r="H136" s="59"/>
      <c r="I136" s="8"/>
      <c r="J136" s="4" t="s">
        <v>18</v>
      </c>
      <c r="K136" s="2" t="s">
        <v>23</v>
      </c>
    </row>
    <row r="137" spans="1:11" x14ac:dyDescent="0.3">
      <c r="A137" s="54"/>
      <c r="B137" s="6"/>
      <c r="C137" s="5" t="s">
        <v>9</v>
      </c>
      <c r="D137" s="5" t="s">
        <v>8</v>
      </c>
      <c r="E137" s="5" t="s">
        <v>10</v>
      </c>
      <c r="F137" s="5" t="s">
        <v>12</v>
      </c>
      <c r="G137" s="60" t="s">
        <v>15</v>
      </c>
      <c r="H137" s="60"/>
      <c r="I137" s="60"/>
      <c r="J137" s="60"/>
      <c r="K137" s="60"/>
    </row>
    <row r="138" spans="1:11" x14ac:dyDescent="0.3">
      <c r="A138" s="54"/>
      <c r="B138" s="6" t="s">
        <v>3</v>
      </c>
      <c r="C138" s="1" t="s">
        <v>119</v>
      </c>
      <c r="D138" s="1" t="s">
        <v>120</v>
      </c>
      <c r="E138" s="1" t="s">
        <v>114</v>
      </c>
      <c r="F138" s="1"/>
      <c r="G138" s="60"/>
      <c r="H138" s="60"/>
      <c r="I138" s="60"/>
      <c r="J138" s="60"/>
      <c r="K138" s="60"/>
    </row>
    <row r="139" spans="1:11" x14ac:dyDescent="0.3">
      <c r="A139" s="54"/>
      <c r="B139" s="6" t="s">
        <v>4</v>
      </c>
      <c r="C139" s="1"/>
      <c r="D139" s="1"/>
      <c r="E139" s="1"/>
      <c r="F139" s="1"/>
      <c r="G139" s="60"/>
      <c r="H139" s="60"/>
      <c r="I139" s="60"/>
      <c r="J139" s="60"/>
      <c r="K139" s="60"/>
    </row>
    <row r="140" spans="1:11" x14ac:dyDescent="0.3">
      <c r="A140" s="54"/>
      <c r="B140" s="6" t="s">
        <v>5</v>
      </c>
      <c r="C140" s="12">
        <v>45782</v>
      </c>
      <c r="D140" s="12">
        <v>45782</v>
      </c>
      <c r="E140" s="12">
        <v>45782</v>
      </c>
      <c r="F140" s="1"/>
      <c r="G140" s="60"/>
      <c r="H140" s="60"/>
      <c r="I140" s="60"/>
      <c r="J140" s="60"/>
      <c r="K140" s="60"/>
    </row>
    <row r="141" spans="1:11" x14ac:dyDescent="0.3">
      <c r="A141" s="54"/>
      <c r="B141" s="6" t="s">
        <v>6</v>
      </c>
      <c r="C141" s="1"/>
      <c r="D141" s="1"/>
      <c r="E141" s="1"/>
      <c r="F141" s="1"/>
      <c r="G141" s="60"/>
      <c r="H141" s="60"/>
      <c r="I141" s="60"/>
      <c r="J141" s="60"/>
      <c r="K141" s="60"/>
    </row>
    <row r="142" spans="1:11" ht="115.2" x14ac:dyDescent="0.3">
      <c r="A142" s="54"/>
      <c r="B142" s="6" t="s">
        <v>7</v>
      </c>
      <c r="C142" s="17" t="s">
        <v>117</v>
      </c>
      <c r="D142" s="11" t="s">
        <v>118</v>
      </c>
      <c r="E142" s="10" t="s">
        <v>121</v>
      </c>
      <c r="F142" s="1"/>
      <c r="G142" s="5" t="s">
        <v>11</v>
      </c>
      <c r="H142" s="5" t="s">
        <v>25</v>
      </c>
      <c r="I142" s="4" t="s">
        <v>13</v>
      </c>
      <c r="J142" s="5" t="s">
        <v>14</v>
      </c>
      <c r="K142" s="4" t="s">
        <v>26</v>
      </c>
    </row>
    <row r="143" spans="1:11" x14ac:dyDescent="0.3">
      <c r="A143" s="55"/>
      <c r="B143" s="6" t="s">
        <v>22</v>
      </c>
      <c r="C143" s="3">
        <v>37.700000000000003</v>
      </c>
      <c r="D143" s="14">
        <v>33.29</v>
      </c>
      <c r="E143" s="3">
        <v>38.49</v>
      </c>
      <c r="F143" s="1"/>
      <c r="G143" s="3">
        <f>AVERAGE(C143,D143,E143)</f>
        <v>36.493333333333339</v>
      </c>
      <c r="H143" s="1">
        <f>MEDIAN(C143:E143)</f>
        <v>37.700000000000003</v>
      </c>
      <c r="I143" s="1">
        <f>_xlfn.STDEV.S(C143,D143,E143)</f>
        <v>2.8021479856234115</v>
      </c>
      <c r="J143" s="13">
        <f>IFERROR(I143/G143,"")</f>
        <v>7.6785202382811779E-2</v>
      </c>
      <c r="K143" s="3">
        <f>IF(J143&lt;25%,G143,SMALL(G143:H143,1))</f>
        <v>36.493333333333339</v>
      </c>
    </row>
    <row r="144" spans="1:11" x14ac:dyDescent="0.3">
      <c r="A144" s="15"/>
      <c r="B144" s="16"/>
    </row>
    <row r="146" spans="1:11" x14ac:dyDescent="0.3">
      <c r="A146" s="73" t="s">
        <v>381</v>
      </c>
      <c r="B146" s="4" t="s">
        <v>2</v>
      </c>
      <c r="C146" s="56" t="s">
        <v>124</v>
      </c>
      <c r="D146" s="57"/>
      <c r="E146" s="57"/>
      <c r="F146" s="57"/>
      <c r="G146" s="58" t="s">
        <v>21</v>
      </c>
      <c r="H146" s="59"/>
      <c r="I146" s="8"/>
      <c r="J146" s="4" t="s">
        <v>18</v>
      </c>
      <c r="K146" s="2" t="s">
        <v>382</v>
      </c>
    </row>
    <row r="147" spans="1:11" x14ac:dyDescent="0.3">
      <c r="A147" s="74"/>
      <c r="B147" s="6"/>
      <c r="C147" s="5" t="s">
        <v>9</v>
      </c>
      <c r="D147" s="5" t="s">
        <v>8</v>
      </c>
      <c r="E147" s="5" t="s">
        <v>10</v>
      </c>
      <c r="F147" s="5" t="s">
        <v>12</v>
      </c>
      <c r="G147" s="60" t="s">
        <v>15</v>
      </c>
      <c r="H147" s="60"/>
      <c r="I147" s="60"/>
      <c r="J147" s="60"/>
      <c r="K147" s="60"/>
    </row>
    <row r="148" spans="1:11" x14ac:dyDescent="0.3">
      <c r="A148" s="74"/>
      <c r="B148" s="6" t="s">
        <v>3</v>
      </c>
      <c r="C148" s="1" t="s">
        <v>125</v>
      </c>
      <c r="D148" s="1" t="s">
        <v>126</v>
      </c>
      <c r="E148" s="1" t="s">
        <v>129</v>
      </c>
      <c r="F148" s="1" t="s">
        <v>131</v>
      </c>
      <c r="G148" s="60"/>
      <c r="H148" s="60"/>
      <c r="I148" s="60"/>
      <c r="J148" s="60"/>
      <c r="K148" s="60"/>
    </row>
    <row r="149" spans="1:11" x14ac:dyDescent="0.3">
      <c r="A149" s="74"/>
      <c r="B149" s="6" t="s">
        <v>4</v>
      </c>
      <c r="C149" s="1"/>
      <c r="D149" s="1"/>
      <c r="E149" s="1"/>
      <c r="F149" s="1"/>
      <c r="G149" s="60"/>
      <c r="H149" s="60"/>
      <c r="I149" s="60"/>
      <c r="J149" s="60"/>
      <c r="K149" s="60"/>
    </row>
    <row r="150" spans="1:11" x14ac:dyDescent="0.3">
      <c r="A150" s="74"/>
      <c r="B150" s="6" t="s">
        <v>5</v>
      </c>
      <c r="C150" s="12">
        <v>45789</v>
      </c>
      <c r="D150" s="12">
        <v>45789</v>
      </c>
      <c r="E150" s="12">
        <v>45789</v>
      </c>
      <c r="F150" s="12">
        <v>45789</v>
      </c>
      <c r="G150" s="60"/>
      <c r="H150" s="60"/>
      <c r="I150" s="60"/>
      <c r="J150" s="60"/>
      <c r="K150" s="60"/>
    </row>
    <row r="151" spans="1:11" x14ac:dyDescent="0.3">
      <c r="A151" s="74"/>
      <c r="B151" s="6" t="s">
        <v>6</v>
      </c>
      <c r="C151" s="1"/>
      <c r="D151" s="1"/>
      <c r="E151" s="1"/>
      <c r="F151" s="1"/>
      <c r="G151" s="60"/>
      <c r="H151" s="60"/>
      <c r="I151" s="60"/>
      <c r="J151" s="60"/>
      <c r="K151" s="60"/>
    </row>
    <row r="152" spans="1:11" ht="86.4" x14ac:dyDescent="0.3">
      <c r="A152" s="74"/>
      <c r="B152" s="6" t="s">
        <v>7</v>
      </c>
      <c r="C152" s="11" t="s">
        <v>123</v>
      </c>
      <c r="D152" s="11" t="s">
        <v>127</v>
      </c>
      <c r="E152" s="11" t="s">
        <v>128</v>
      </c>
      <c r="F152" s="25" t="s">
        <v>130</v>
      </c>
      <c r="G152" s="5" t="s">
        <v>11</v>
      </c>
      <c r="H152" s="5" t="s">
        <v>25</v>
      </c>
      <c r="I152" s="4" t="s">
        <v>13</v>
      </c>
      <c r="J152" s="5" t="s">
        <v>14</v>
      </c>
      <c r="K152" s="4" t="s">
        <v>26</v>
      </c>
    </row>
    <row r="153" spans="1:11" x14ac:dyDescent="0.3">
      <c r="A153" s="74"/>
      <c r="B153" s="6" t="s">
        <v>22</v>
      </c>
      <c r="C153" s="3">
        <v>59.76</v>
      </c>
      <c r="D153" s="14">
        <v>46.25</v>
      </c>
      <c r="E153" s="3">
        <v>63.99</v>
      </c>
      <c r="F153" s="3">
        <v>47.9</v>
      </c>
      <c r="G153" s="3">
        <f>AVERAGE(C153,D153,E153,F153)</f>
        <v>54.475000000000001</v>
      </c>
      <c r="H153" s="23">
        <f>MEDIAN(C153:F153)</f>
        <v>53.83</v>
      </c>
      <c r="I153" s="1">
        <f>_xlfn.STDEV.S(C153,D153,E153,F153)</f>
        <v>8.7435252234629495</v>
      </c>
      <c r="J153" s="13">
        <f>IFERROR(I153/G153,"")</f>
        <v>0.1605052817524176</v>
      </c>
      <c r="K153" s="3">
        <f>IF(J153&lt;25%,G153,SMALL(G153:H153,1))</f>
        <v>54.475000000000001</v>
      </c>
    </row>
    <row r="154" spans="1:11" x14ac:dyDescent="0.3">
      <c r="A154" s="75"/>
      <c r="B154" s="7" t="s">
        <v>19</v>
      </c>
      <c r="C154" s="1"/>
      <c r="D154" s="1"/>
      <c r="E154" s="1"/>
      <c r="F154" s="1"/>
    </row>
    <row r="157" spans="1:11" x14ac:dyDescent="0.3">
      <c r="A157" s="53" t="s">
        <v>315</v>
      </c>
      <c r="B157" s="4" t="s">
        <v>2</v>
      </c>
      <c r="C157" s="56" t="s">
        <v>132</v>
      </c>
      <c r="D157" s="57"/>
      <c r="E157" s="57"/>
      <c r="F157" s="57"/>
      <c r="G157" s="58" t="s">
        <v>21</v>
      </c>
      <c r="H157" s="59"/>
      <c r="I157" s="8"/>
      <c r="J157" s="4" t="s">
        <v>18</v>
      </c>
      <c r="K157" s="2" t="s">
        <v>332</v>
      </c>
    </row>
    <row r="158" spans="1:11" x14ac:dyDescent="0.3">
      <c r="A158" s="54"/>
      <c r="B158" s="6"/>
      <c r="C158" s="5" t="s">
        <v>9</v>
      </c>
      <c r="D158" s="5" t="s">
        <v>8</v>
      </c>
      <c r="E158" s="5" t="s">
        <v>10</v>
      </c>
      <c r="F158" s="5" t="s">
        <v>12</v>
      </c>
      <c r="G158" s="60" t="s">
        <v>15</v>
      </c>
      <c r="H158" s="60"/>
      <c r="I158" s="60"/>
      <c r="J158" s="60"/>
      <c r="K158" s="60"/>
    </row>
    <row r="159" spans="1:11" x14ac:dyDescent="0.3">
      <c r="A159" s="54"/>
      <c r="B159" s="6" t="s">
        <v>3</v>
      </c>
      <c r="C159" s="1" t="s">
        <v>133</v>
      </c>
      <c r="D159" s="1" t="s">
        <v>135</v>
      </c>
      <c r="E159" s="1"/>
      <c r="F159" s="1"/>
      <c r="G159" s="60"/>
      <c r="H159" s="60"/>
      <c r="I159" s="60"/>
      <c r="J159" s="60"/>
      <c r="K159" s="60"/>
    </row>
    <row r="160" spans="1:11" x14ac:dyDescent="0.3">
      <c r="A160" s="54"/>
      <c r="B160" s="6" t="s">
        <v>4</v>
      </c>
      <c r="C160" s="1"/>
      <c r="D160" s="1"/>
      <c r="E160" s="1"/>
      <c r="F160" s="1"/>
      <c r="G160" s="60"/>
      <c r="H160" s="60"/>
      <c r="I160" s="60"/>
      <c r="J160" s="60"/>
      <c r="K160" s="60"/>
    </row>
    <row r="161" spans="1:11" x14ac:dyDescent="0.3">
      <c r="A161" s="54"/>
      <c r="B161" s="6" t="s">
        <v>5</v>
      </c>
      <c r="C161" s="12">
        <v>45782</v>
      </c>
      <c r="D161" s="12">
        <v>45782</v>
      </c>
      <c r="E161" s="12"/>
      <c r="F161" s="1"/>
      <c r="G161" s="60"/>
      <c r="H161" s="60"/>
      <c r="I161" s="60"/>
      <c r="J161" s="60"/>
      <c r="K161" s="60"/>
    </row>
    <row r="162" spans="1:11" x14ac:dyDescent="0.3">
      <c r="A162" s="54"/>
      <c r="B162" s="6" t="s">
        <v>6</v>
      </c>
      <c r="C162" s="1"/>
      <c r="D162" s="1"/>
      <c r="E162" s="1"/>
      <c r="F162" s="1"/>
      <c r="G162" s="60"/>
      <c r="H162" s="60"/>
      <c r="I162" s="60"/>
      <c r="J162" s="60"/>
      <c r="K162" s="60"/>
    </row>
    <row r="163" spans="1:11" ht="57.6" x14ac:dyDescent="0.3">
      <c r="A163" s="54"/>
      <c r="B163" s="6" t="s">
        <v>7</v>
      </c>
      <c r="C163" s="17" t="s">
        <v>134</v>
      </c>
      <c r="D163" s="11" t="s">
        <v>136</v>
      </c>
      <c r="E163" s="10"/>
      <c r="F163" s="1"/>
      <c r="G163" s="5" t="s">
        <v>11</v>
      </c>
      <c r="H163" s="5" t="s">
        <v>25</v>
      </c>
      <c r="I163" s="4" t="s">
        <v>13</v>
      </c>
      <c r="J163" s="5" t="s">
        <v>14</v>
      </c>
      <c r="K163" s="4" t="s">
        <v>26</v>
      </c>
    </row>
    <row r="164" spans="1:11" x14ac:dyDescent="0.3">
      <c r="A164" s="55"/>
      <c r="B164" s="6" t="s">
        <v>22</v>
      </c>
      <c r="C164" s="3">
        <v>14.84</v>
      </c>
      <c r="D164" s="14">
        <v>20.95</v>
      </c>
      <c r="E164" s="3"/>
      <c r="F164" s="1"/>
      <c r="G164" s="3">
        <f>AVERAGE(C164,D164,E164)</f>
        <v>17.895</v>
      </c>
      <c r="H164" s="1">
        <f>MEDIAN(C164:E164)</f>
        <v>17.895</v>
      </c>
      <c r="I164" s="1">
        <f>_xlfn.STDEV.S(C164,D164,E164)</f>
        <v>4.3204224330497967</v>
      </c>
      <c r="J164" s="13">
        <f>IFERROR(I164/G164,"")</f>
        <v>0.24143182079071232</v>
      </c>
      <c r="K164" s="3">
        <f>IF(J164&lt;25%,G164,SMALL(G164:H164,1))</f>
        <v>17.895</v>
      </c>
    </row>
    <row r="165" spans="1:11" x14ac:dyDescent="0.3">
      <c r="A165" s="15"/>
      <c r="B165" s="16"/>
    </row>
    <row r="167" spans="1:11" x14ac:dyDescent="0.3">
      <c r="A167" s="73" t="s">
        <v>316</v>
      </c>
      <c r="B167" s="4" t="s">
        <v>2</v>
      </c>
      <c r="C167" s="56" t="s">
        <v>137</v>
      </c>
      <c r="D167" s="57"/>
      <c r="E167" s="57"/>
      <c r="F167" s="57"/>
      <c r="G167" s="58" t="s">
        <v>21</v>
      </c>
      <c r="H167" s="59"/>
      <c r="I167" s="8"/>
      <c r="J167" s="4" t="s">
        <v>18</v>
      </c>
      <c r="K167" s="2" t="s">
        <v>332</v>
      </c>
    </row>
    <row r="168" spans="1:11" x14ac:dyDescent="0.3">
      <c r="A168" s="74"/>
      <c r="B168" s="6"/>
      <c r="C168" s="5" t="s">
        <v>9</v>
      </c>
      <c r="D168" s="5" t="s">
        <v>8</v>
      </c>
      <c r="E168" s="5" t="s">
        <v>10</v>
      </c>
      <c r="F168" s="5" t="s">
        <v>12</v>
      </c>
      <c r="G168" s="60" t="s">
        <v>15</v>
      </c>
      <c r="H168" s="60"/>
      <c r="I168" s="60"/>
      <c r="J168" s="60"/>
      <c r="K168" s="60"/>
    </row>
    <row r="169" spans="1:11" x14ac:dyDescent="0.3">
      <c r="A169" s="74"/>
      <c r="B169" s="6" t="s">
        <v>3</v>
      </c>
      <c r="C169" s="1" t="s">
        <v>138</v>
      </c>
      <c r="D169" s="1" t="s">
        <v>135</v>
      </c>
      <c r="E169" s="1"/>
      <c r="F169" s="1"/>
      <c r="G169" s="60"/>
      <c r="H169" s="60"/>
      <c r="I169" s="60"/>
      <c r="J169" s="60"/>
      <c r="K169" s="60"/>
    </row>
    <row r="170" spans="1:11" x14ac:dyDescent="0.3">
      <c r="A170" s="74"/>
      <c r="B170" s="6" t="s">
        <v>4</v>
      </c>
      <c r="D170" s="1"/>
      <c r="E170" s="1"/>
      <c r="F170" s="1"/>
      <c r="G170" s="60"/>
      <c r="H170" s="60"/>
      <c r="I170" s="60"/>
      <c r="J170" s="60"/>
      <c r="K170" s="60"/>
    </row>
    <row r="171" spans="1:11" x14ac:dyDescent="0.3">
      <c r="A171" s="74"/>
      <c r="B171" s="6" t="s">
        <v>5</v>
      </c>
      <c r="C171" s="12">
        <v>45782</v>
      </c>
      <c r="D171" s="12">
        <v>45782</v>
      </c>
      <c r="E171" s="12"/>
      <c r="F171" s="1"/>
      <c r="G171" s="60"/>
      <c r="H171" s="60"/>
      <c r="I171" s="60"/>
      <c r="J171" s="60"/>
      <c r="K171" s="60"/>
    </row>
    <row r="172" spans="1:11" x14ac:dyDescent="0.3">
      <c r="A172" s="74"/>
      <c r="B172" s="6" t="s">
        <v>6</v>
      </c>
      <c r="C172" s="1"/>
      <c r="D172" s="1"/>
      <c r="E172" s="1"/>
      <c r="F172" s="1"/>
      <c r="G172" s="60"/>
      <c r="H172" s="60"/>
      <c r="I172" s="60"/>
      <c r="J172" s="60"/>
      <c r="K172" s="60"/>
    </row>
    <row r="173" spans="1:11" ht="72" x14ac:dyDescent="0.3">
      <c r="A173" s="74"/>
      <c r="B173" s="6" t="s">
        <v>7</v>
      </c>
      <c r="C173" s="17" t="s">
        <v>139</v>
      </c>
      <c r="D173" s="10" t="s">
        <v>140</v>
      </c>
      <c r="E173" s="10"/>
      <c r="F173" s="1"/>
      <c r="G173" s="5" t="s">
        <v>11</v>
      </c>
      <c r="H173" s="5" t="s">
        <v>25</v>
      </c>
      <c r="I173" s="4" t="s">
        <v>13</v>
      </c>
      <c r="J173" s="5" t="s">
        <v>14</v>
      </c>
      <c r="K173" s="4" t="s">
        <v>26</v>
      </c>
    </row>
    <row r="174" spans="1:11" x14ac:dyDescent="0.3">
      <c r="A174" s="74"/>
      <c r="B174" s="6" t="s">
        <v>22</v>
      </c>
      <c r="C174" s="3">
        <v>35.950000000000003</v>
      </c>
      <c r="D174" s="3">
        <v>26.13</v>
      </c>
      <c r="E174" s="3"/>
      <c r="F174" s="1"/>
      <c r="G174" s="3">
        <f>AVERAGE(C174,D174,E174)</f>
        <v>31.04</v>
      </c>
      <c r="H174" s="1">
        <f>MEDIAN(C174:E174)</f>
        <v>31.04</v>
      </c>
      <c r="I174" s="1">
        <f>_xlfn.STDEV.S(C174,D174,E174)</f>
        <v>6.9437885912519022</v>
      </c>
      <c r="J174" s="13">
        <f>IFERROR(I174/G174,"")</f>
        <v>0.22370452935734222</v>
      </c>
      <c r="K174" s="3">
        <f>IF(J174&lt;25%,G174,SMALL(G174:H174,1))</f>
        <v>31.04</v>
      </c>
    </row>
    <row r="175" spans="1:11" x14ac:dyDescent="0.3">
      <c r="A175" s="75"/>
      <c r="B175" s="7" t="s">
        <v>19</v>
      </c>
      <c r="C175" s="1"/>
      <c r="D175" s="1"/>
      <c r="E175" s="1"/>
      <c r="F175" s="1"/>
    </row>
    <row r="178" spans="1:11" x14ac:dyDescent="0.3">
      <c r="A178" s="53" t="s">
        <v>317</v>
      </c>
      <c r="B178" s="4" t="s">
        <v>2</v>
      </c>
      <c r="C178" s="56" t="s">
        <v>141</v>
      </c>
      <c r="D178" s="57"/>
      <c r="E178" s="57"/>
      <c r="F178" s="57"/>
      <c r="G178" s="58" t="s">
        <v>21</v>
      </c>
      <c r="H178" s="59"/>
      <c r="I178" s="8"/>
      <c r="J178" s="4" t="s">
        <v>18</v>
      </c>
      <c r="K178" s="2" t="s">
        <v>332</v>
      </c>
    </row>
    <row r="179" spans="1:11" x14ac:dyDescent="0.3">
      <c r="A179" s="54"/>
      <c r="B179" s="6"/>
      <c r="C179" s="5" t="s">
        <v>9</v>
      </c>
      <c r="D179" s="5" t="s">
        <v>8</v>
      </c>
      <c r="E179" s="5" t="s">
        <v>10</v>
      </c>
      <c r="F179" s="5" t="s">
        <v>12</v>
      </c>
      <c r="G179" s="60" t="s">
        <v>15</v>
      </c>
      <c r="H179" s="60"/>
      <c r="I179" s="60"/>
      <c r="J179" s="60"/>
      <c r="K179" s="60"/>
    </row>
    <row r="180" spans="1:11" x14ac:dyDescent="0.3">
      <c r="A180" s="54"/>
      <c r="B180" s="6" t="s">
        <v>3</v>
      </c>
      <c r="C180" s="1" t="s">
        <v>138</v>
      </c>
      <c r="D180" s="1" t="s">
        <v>135</v>
      </c>
      <c r="E180" s="1" t="s">
        <v>145</v>
      </c>
      <c r="F180" s="1"/>
      <c r="G180" s="60"/>
      <c r="H180" s="60"/>
      <c r="I180" s="60"/>
      <c r="J180" s="60"/>
      <c r="K180" s="60"/>
    </row>
    <row r="181" spans="1:11" x14ac:dyDescent="0.3">
      <c r="A181" s="54"/>
      <c r="B181" s="6" t="s">
        <v>4</v>
      </c>
      <c r="C181" s="1"/>
      <c r="D181" s="1"/>
      <c r="E181" s="1"/>
      <c r="F181" s="1"/>
      <c r="G181" s="60"/>
      <c r="H181" s="60"/>
      <c r="I181" s="60"/>
      <c r="J181" s="60"/>
      <c r="K181" s="60"/>
    </row>
    <row r="182" spans="1:11" x14ac:dyDescent="0.3">
      <c r="A182" s="54"/>
      <c r="B182" s="6" t="s">
        <v>5</v>
      </c>
      <c r="C182" s="12">
        <v>45782</v>
      </c>
      <c r="D182" s="12">
        <v>45782</v>
      </c>
      <c r="E182" s="12">
        <v>45782</v>
      </c>
      <c r="F182" s="1"/>
      <c r="G182" s="60"/>
      <c r="H182" s="60"/>
      <c r="I182" s="60"/>
      <c r="J182" s="60"/>
      <c r="K182" s="60"/>
    </row>
    <row r="183" spans="1:11" x14ac:dyDescent="0.3">
      <c r="A183" s="54"/>
      <c r="B183" s="6" t="s">
        <v>6</v>
      </c>
      <c r="C183" s="1"/>
      <c r="D183" s="1"/>
      <c r="E183" s="1"/>
      <c r="F183" s="1"/>
      <c r="G183" s="60"/>
      <c r="H183" s="60"/>
      <c r="I183" s="60"/>
      <c r="J183" s="60"/>
      <c r="K183" s="60"/>
    </row>
    <row r="184" spans="1:11" ht="86.4" x14ac:dyDescent="0.3">
      <c r="A184" s="54"/>
      <c r="B184" s="6" t="s">
        <v>7</v>
      </c>
      <c r="C184" s="17" t="s">
        <v>142</v>
      </c>
      <c r="D184" s="11" t="s">
        <v>143</v>
      </c>
      <c r="E184" s="11" t="s">
        <v>144</v>
      </c>
      <c r="F184" s="1"/>
      <c r="G184" s="5" t="s">
        <v>11</v>
      </c>
      <c r="H184" s="5" t="s">
        <v>25</v>
      </c>
      <c r="I184" s="4" t="s">
        <v>13</v>
      </c>
      <c r="J184" s="5" t="s">
        <v>14</v>
      </c>
      <c r="K184" s="4" t="s">
        <v>26</v>
      </c>
    </row>
    <row r="185" spans="1:11" x14ac:dyDescent="0.3">
      <c r="A185" s="55"/>
      <c r="B185" s="6" t="s">
        <v>22</v>
      </c>
      <c r="C185" s="3">
        <v>42.65</v>
      </c>
      <c r="D185" s="14">
        <v>32.44</v>
      </c>
      <c r="E185" s="3">
        <v>32.31</v>
      </c>
      <c r="F185" s="1"/>
      <c r="G185" s="3">
        <f>AVERAGE(C185,D185,E185)</f>
        <v>35.800000000000004</v>
      </c>
      <c r="H185" s="1">
        <f>MEDIAN(C185:E185)</f>
        <v>32.44</v>
      </c>
      <c r="I185" s="1">
        <f>_xlfn.STDEV.S(C185,D185,E185)</f>
        <v>5.9326301081391746</v>
      </c>
      <c r="J185" s="13">
        <f>IFERROR(I185/G185,"")</f>
        <v>0.16571592480835681</v>
      </c>
      <c r="K185" s="3">
        <f>IF(J185&lt;25%,G185,SMALL(G185:H185,1))</f>
        <v>35.800000000000004</v>
      </c>
    </row>
    <row r="186" spans="1:11" x14ac:dyDescent="0.3">
      <c r="A186" s="15"/>
      <c r="B186" s="16"/>
    </row>
    <row r="188" spans="1:11" x14ac:dyDescent="0.3">
      <c r="A188" s="53" t="s">
        <v>321</v>
      </c>
      <c r="B188" s="4" t="s">
        <v>2</v>
      </c>
      <c r="C188" s="56" t="s">
        <v>146</v>
      </c>
      <c r="D188" s="57"/>
      <c r="E188" s="57"/>
      <c r="F188" s="57"/>
      <c r="G188" s="58" t="s">
        <v>21</v>
      </c>
      <c r="H188" s="59"/>
      <c r="I188" s="8"/>
      <c r="J188" s="4" t="s">
        <v>18</v>
      </c>
      <c r="K188" s="2" t="s">
        <v>332</v>
      </c>
    </row>
    <row r="189" spans="1:11" x14ac:dyDescent="0.3">
      <c r="A189" s="54"/>
      <c r="B189" s="6"/>
      <c r="C189" s="5" t="s">
        <v>9</v>
      </c>
      <c r="D189" s="5" t="s">
        <v>8</v>
      </c>
      <c r="E189" s="5" t="s">
        <v>10</v>
      </c>
      <c r="F189" s="5" t="s">
        <v>12</v>
      </c>
      <c r="G189" s="60" t="s">
        <v>15</v>
      </c>
      <c r="H189" s="60"/>
      <c r="I189" s="60"/>
      <c r="J189" s="60"/>
      <c r="K189" s="60"/>
    </row>
    <row r="190" spans="1:11" x14ac:dyDescent="0.3">
      <c r="A190" s="54"/>
      <c r="B190" s="6" t="s">
        <v>3</v>
      </c>
      <c r="C190" s="1" t="s">
        <v>149</v>
      </c>
      <c r="D190" s="1" t="s">
        <v>151</v>
      </c>
      <c r="E190" s="1" t="s">
        <v>319</v>
      </c>
      <c r="F190" s="1"/>
      <c r="G190" s="60"/>
      <c r="H190" s="60"/>
      <c r="I190" s="60"/>
      <c r="J190" s="60"/>
      <c r="K190" s="60"/>
    </row>
    <row r="191" spans="1:11" x14ac:dyDescent="0.3">
      <c r="A191" s="54"/>
      <c r="B191" s="6" t="s">
        <v>4</v>
      </c>
      <c r="C191" s="1"/>
      <c r="D191" s="1"/>
      <c r="E191" s="1"/>
      <c r="F191" s="1"/>
      <c r="G191" s="60"/>
      <c r="H191" s="60"/>
      <c r="I191" s="60"/>
      <c r="J191" s="60"/>
      <c r="K191" s="60"/>
    </row>
    <row r="192" spans="1:11" x14ac:dyDescent="0.3">
      <c r="A192" s="54"/>
      <c r="B192" s="6" t="s">
        <v>5</v>
      </c>
      <c r="C192" s="12">
        <v>45783</v>
      </c>
      <c r="D192" s="12">
        <v>45783</v>
      </c>
      <c r="E192" s="12">
        <v>45783</v>
      </c>
      <c r="F192" s="1"/>
      <c r="G192" s="60"/>
      <c r="H192" s="60"/>
      <c r="I192" s="60"/>
      <c r="J192" s="60"/>
      <c r="K192" s="60"/>
    </row>
    <row r="193" spans="1:11" x14ac:dyDescent="0.3">
      <c r="A193" s="54"/>
      <c r="B193" s="6" t="s">
        <v>6</v>
      </c>
      <c r="C193" s="1"/>
      <c r="D193" s="1"/>
      <c r="E193" s="1"/>
      <c r="F193" s="1"/>
      <c r="G193" s="60"/>
      <c r="H193" s="60"/>
      <c r="I193" s="60"/>
      <c r="J193" s="60"/>
      <c r="K193" s="60"/>
    </row>
    <row r="194" spans="1:11" ht="86.4" x14ac:dyDescent="0.3">
      <c r="A194" s="54"/>
      <c r="B194" s="6" t="s">
        <v>7</v>
      </c>
      <c r="C194" s="17" t="s">
        <v>150</v>
      </c>
      <c r="D194" s="11" t="s">
        <v>318</v>
      </c>
      <c r="E194" s="11" t="s">
        <v>320</v>
      </c>
      <c r="F194" s="1"/>
      <c r="G194" s="5" t="s">
        <v>11</v>
      </c>
      <c r="H194" s="5" t="s">
        <v>25</v>
      </c>
      <c r="I194" s="4" t="s">
        <v>13</v>
      </c>
      <c r="J194" s="5" t="s">
        <v>14</v>
      </c>
      <c r="K194" s="4" t="s">
        <v>26</v>
      </c>
    </row>
    <row r="195" spans="1:11" x14ac:dyDescent="0.3">
      <c r="A195" s="55"/>
      <c r="B195" s="6" t="s">
        <v>22</v>
      </c>
      <c r="C195" s="3">
        <v>7.17</v>
      </c>
      <c r="D195" s="14">
        <v>5.64</v>
      </c>
      <c r="E195" s="3">
        <f>220/60</f>
        <v>3.6666666666666665</v>
      </c>
      <c r="F195" s="1"/>
      <c r="G195" s="3">
        <f>AVERAGE(C195,D195,E195)</f>
        <v>5.4922222222222219</v>
      </c>
      <c r="H195" s="1">
        <f>MEDIAN(C195:E195)</f>
        <v>5.64</v>
      </c>
      <c r="I195" s="1">
        <f>_xlfn.STDEV.S(C195,D195,E195)</f>
        <v>1.7563356213476995</v>
      </c>
      <c r="J195" s="13">
        <f>IFERROR(I195/G195,"")</f>
        <v>0.31978597192250247</v>
      </c>
      <c r="K195" s="3">
        <f>IF(J195&lt;25%,G195,SMALL(G195:H195,1))</f>
        <v>5.4922222222222219</v>
      </c>
    </row>
    <row r="198" spans="1:11" x14ac:dyDescent="0.3">
      <c r="A198" s="53" t="s">
        <v>322</v>
      </c>
      <c r="B198" s="4" t="s">
        <v>2</v>
      </c>
      <c r="C198" s="56" t="s">
        <v>147</v>
      </c>
      <c r="D198" s="57"/>
      <c r="E198" s="57"/>
      <c r="F198" s="57"/>
      <c r="G198" s="58" t="s">
        <v>21</v>
      </c>
      <c r="H198" s="59"/>
      <c r="I198" s="8"/>
      <c r="J198" s="4" t="s">
        <v>18</v>
      </c>
      <c r="K198" s="2"/>
    </row>
    <row r="199" spans="1:11" x14ac:dyDescent="0.3">
      <c r="A199" s="54"/>
      <c r="B199" s="6"/>
      <c r="C199" s="5" t="s">
        <v>9</v>
      </c>
      <c r="D199" s="5" t="s">
        <v>8</v>
      </c>
      <c r="E199" s="5" t="s">
        <v>10</v>
      </c>
      <c r="F199" s="5" t="s">
        <v>12</v>
      </c>
      <c r="G199" s="60" t="s">
        <v>15</v>
      </c>
      <c r="H199" s="60"/>
      <c r="I199" s="60"/>
      <c r="J199" s="60"/>
      <c r="K199" s="60"/>
    </row>
    <row r="200" spans="1:11" x14ac:dyDescent="0.3">
      <c r="A200" s="54"/>
      <c r="B200" s="6" t="s">
        <v>3</v>
      </c>
      <c r="C200" s="1" t="s">
        <v>149</v>
      </c>
      <c r="D200" s="1" t="s">
        <v>323</v>
      </c>
      <c r="E200" s="1" t="s">
        <v>325</v>
      </c>
      <c r="F200" s="1"/>
      <c r="G200" s="60"/>
      <c r="H200" s="60"/>
      <c r="I200" s="60"/>
      <c r="J200" s="60"/>
      <c r="K200" s="60"/>
    </row>
    <row r="201" spans="1:11" x14ac:dyDescent="0.3">
      <c r="A201" s="54"/>
      <c r="B201" s="6" t="s">
        <v>4</v>
      </c>
      <c r="C201" s="1"/>
      <c r="D201" s="1"/>
      <c r="E201" s="1"/>
      <c r="F201" s="1"/>
      <c r="G201" s="60"/>
      <c r="H201" s="60"/>
      <c r="I201" s="60"/>
      <c r="J201" s="60"/>
      <c r="K201" s="60"/>
    </row>
    <row r="202" spans="1:11" x14ac:dyDescent="0.3">
      <c r="A202" s="54"/>
      <c r="B202" s="6" t="s">
        <v>5</v>
      </c>
      <c r="C202" s="12">
        <v>45783</v>
      </c>
      <c r="D202" s="12">
        <v>45783</v>
      </c>
      <c r="E202" s="12">
        <v>45783</v>
      </c>
      <c r="F202" s="1"/>
      <c r="G202" s="60"/>
      <c r="H202" s="60"/>
      <c r="I202" s="60"/>
      <c r="J202" s="60"/>
      <c r="K202" s="60"/>
    </row>
    <row r="203" spans="1:11" x14ac:dyDescent="0.3">
      <c r="A203" s="54"/>
      <c r="B203" s="6" t="s">
        <v>6</v>
      </c>
      <c r="C203" s="1"/>
      <c r="D203" s="1"/>
      <c r="E203" s="1"/>
      <c r="F203" s="1"/>
      <c r="G203" s="60"/>
      <c r="H203" s="60"/>
      <c r="I203" s="60"/>
      <c r="J203" s="60"/>
      <c r="K203" s="60"/>
    </row>
    <row r="204" spans="1:11" ht="57.6" x14ac:dyDescent="0.3">
      <c r="A204" s="54"/>
      <c r="B204" s="6" t="s">
        <v>7</v>
      </c>
      <c r="C204" s="17" t="s">
        <v>152</v>
      </c>
      <c r="D204" s="11" t="s">
        <v>324</v>
      </c>
      <c r="E204" s="11" t="s">
        <v>326</v>
      </c>
      <c r="F204" s="1"/>
      <c r="G204" s="5" t="s">
        <v>11</v>
      </c>
      <c r="H204" s="5" t="s">
        <v>25</v>
      </c>
      <c r="I204" s="4" t="s">
        <v>13</v>
      </c>
      <c r="J204" s="5" t="s">
        <v>14</v>
      </c>
      <c r="K204" s="4" t="s">
        <v>26</v>
      </c>
    </row>
    <row r="205" spans="1:11" x14ac:dyDescent="0.3">
      <c r="A205" s="55"/>
      <c r="B205" s="6" t="s">
        <v>22</v>
      </c>
      <c r="C205" s="3">
        <v>13.48</v>
      </c>
      <c r="D205" s="14">
        <v>11.37</v>
      </c>
      <c r="E205" s="3">
        <f>39.9/3</f>
        <v>13.299999999999999</v>
      </c>
      <c r="F205" s="1"/>
      <c r="G205" s="3">
        <f>AVERAGE(C205,D205,E205)</f>
        <v>12.716666666666667</v>
      </c>
      <c r="H205" s="1">
        <f>MEDIAN(C205:E205)</f>
        <v>13.299999999999999</v>
      </c>
      <c r="I205" s="1">
        <f>_xlfn.STDEV.S(C205,D205,E205)</f>
        <v>1.1697150650193979</v>
      </c>
      <c r="J205" s="13">
        <f>IFERROR(I205/G205,"")</f>
        <v>9.1982836043465105E-2</v>
      </c>
      <c r="K205" s="3">
        <f>IF(J205&lt;25%,G205,SMALL(G205:H205,1))</f>
        <v>12.716666666666667</v>
      </c>
    </row>
    <row r="208" spans="1:11" x14ac:dyDescent="0.3">
      <c r="A208" s="53" t="s">
        <v>327</v>
      </c>
      <c r="B208" s="4" t="s">
        <v>2</v>
      </c>
      <c r="C208" s="56" t="s">
        <v>148</v>
      </c>
      <c r="D208" s="57"/>
      <c r="E208" s="57"/>
      <c r="F208" s="57"/>
      <c r="G208" s="58" t="s">
        <v>21</v>
      </c>
      <c r="H208" s="59"/>
      <c r="I208" s="8"/>
      <c r="J208" s="4" t="s">
        <v>18</v>
      </c>
      <c r="K208" s="2"/>
    </row>
    <row r="209" spans="1:11" x14ac:dyDescent="0.3">
      <c r="A209" s="54"/>
      <c r="B209" s="6"/>
      <c r="C209" s="5" t="s">
        <v>9</v>
      </c>
      <c r="D209" s="5" t="s">
        <v>8</v>
      </c>
      <c r="E209" s="5" t="s">
        <v>10</v>
      </c>
      <c r="F209" s="5" t="s">
        <v>12</v>
      </c>
      <c r="G209" s="60" t="s">
        <v>15</v>
      </c>
      <c r="H209" s="60"/>
      <c r="I209" s="60"/>
      <c r="J209" s="60"/>
      <c r="K209" s="60"/>
    </row>
    <row r="210" spans="1:11" x14ac:dyDescent="0.3">
      <c r="A210" s="54"/>
      <c r="B210" s="6" t="s">
        <v>3</v>
      </c>
      <c r="C210" s="1" t="s">
        <v>149</v>
      </c>
      <c r="D210" s="1" t="s">
        <v>154</v>
      </c>
      <c r="E210" s="1" t="s">
        <v>328</v>
      </c>
      <c r="F210" s="1"/>
      <c r="G210" s="60"/>
      <c r="H210" s="60"/>
      <c r="I210" s="60"/>
      <c r="J210" s="60"/>
      <c r="K210" s="60"/>
    </row>
    <row r="211" spans="1:11" x14ac:dyDescent="0.3">
      <c r="A211" s="54"/>
      <c r="B211" s="6" t="s">
        <v>4</v>
      </c>
      <c r="C211" s="1"/>
      <c r="D211" s="1"/>
      <c r="E211" s="1"/>
      <c r="F211" s="1"/>
      <c r="G211" s="60"/>
      <c r="H211" s="60"/>
      <c r="I211" s="60"/>
      <c r="J211" s="60"/>
      <c r="K211" s="60"/>
    </row>
    <row r="212" spans="1:11" x14ac:dyDescent="0.3">
      <c r="A212" s="54"/>
      <c r="B212" s="6" t="s">
        <v>5</v>
      </c>
      <c r="C212" s="12">
        <v>45783</v>
      </c>
      <c r="D212" s="12">
        <v>45783</v>
      </c>
      <c r="E212" s="12">
        <v>45783</v>
      </c>
      <c r="F212" s="1"/>
      <c r="G212" s="60"/>
      <c r="H212" s="60"/>
      <c r="I212" s="60"/>
      <c r="J212" s="60"/>
      <c r="K212" s="60"/>
    </row>
    <row r="213" spans="1:11" x14ac:dyDescent="0.3">
      <c r="A213" s="54"/>
      <c r="B213" s="6" t="s">
        <v>6</v>
      </c>
      <c r="C213" s="1"/>
      <c r="D213" s="1"/>
      <c r="E213" s="1"/>
      <c r="F213" s="1"/>
      <c r="G213" s="60"/>
      <c r="H213" s="60"/>
      <c r="I213" s="60"/>
      <c r="J213" s="60"/>
      <c r="K213" s="60"/>
    </row>
    <row r="214" spans="1:11" ht="72" x14ac:dyDescent="0.3">
      <c r="A214" s="54"/>
      <c r="B214" s="6" t="s">
        <v>7</v>
      </c>
      <c r="C214" s="17" t="s">
        <v>153</v>
      </c>
      <c r="D214" s="11" t="s">
        <v>155</v>
      </c>
      <c r="E214" s="11" t="s">
        <v>329</v>
      </c>
      <c r="F214" s="1"/>
      <c r="G214" s="5" t="s">
        <v>11</v>
      </c>
      <c r="H214" s="5" t="s">
        <v>25</v>
      </c>
      <c r="I214" s="4" t="s">
        <v>13</v>
      </c>
      <c r="J214" s="5" t="s">
        <v>14</v>
      </c>
      <c r="K214" s="4" t="s">
        <v>26</v>
      </c>
    </row>
    <row r="215" spans="1:11" x14ac:dyDescent="0.3">
      <c r="A215" s="55"/>
      <c r="B215" s="6" t="s">
        <v>22</v>
      </c>
      <c r="C215" s="3">
        <v>17.62</v>
      </c>
      <c r="D215" s="14">
        <v>12.2</v>
      </c>
      <c r="E215" s="3">
        <f>34.71/2</f>
        <v>17.355</v>
      </c>
      <c r="F215" s="1"/>
      <c r="G215" s="3">
        <f>AVERAGE(C215,D215,E215)</f>
        <v>15.725</v>
      </c>
      <c r="H215" s="1">
        <f>MEDIAN(C215:E215)</f>
        <v>17.355</v>
      </c>
      <c r="I215" s="1">
        <f>_xlfn.STDEV.S(C215,D215,E215)</f>
        <v>3.0556136863157368</v>
      </c>
      <c r="J215" s="13">
        <f>IFERROR(I215/G215,"")</f>
        <v>0.19431565572755083</v>
      </c>
      <c r="K215" s="3">
        <f>IF(J215&lt;25%,G215,SMALL(G215:H215,1))</f>
        <v>15.725</v>
      </c>
    </row>
    <row r="218" spans="1:11" x14ac:dyDescent="0.3">
      <c r="A218" s="53" t="s">
        <v>383</v>
      </c>
      <c r="B218" s="4" t="s">
        <v>2</v>
      </c>
      <c r="C218" s="18" t="s">
        <v>156</v>
      </c>
      <c r="D218" s="19"/>
      <c r="E218" s="19"/>
      <c r="F218" s="19"/>
      <c r="G218" s="20" t="s">
        <v>21</v>
      </c>
      <c r="H218" s="21"/>
      <c r="I218" s="8"/>
      <c r="J218" s="4" t="s">
        <v>18</v>
      </c>
      <c r="K218" s="2" t="s">
        <v>332</v>
      </c>
    </row>
    <row r="219" spans="1:11" x14ac:dyDescent="0.3">
      <c r="A219" s="54"/>
      <c r="B219" s="6"/>
      <c r="C219" s="5" t="s">
        <v>9</v>
      </c>
      <c r="D219" s="5" t="s">
        <v>8</v>
      </c>
      <c r="E219" s="5" t="s">
        <v>10</v>
      </c>
      <c r="F219" s="5" t="s">
        <v>12</v>
      </c>
      <c r="G219" s="60" t="s">
        <v>15</v>
      </c>
      <c r="H219" s="60"/>
      <c r="I219" s="60"/>
      <c r="J219" s="60"/>
      <c r="K219" s="60"/>
    </row>
    <row r="220" spans="1:11" x14ac:dyDescent="0.3">
      <c r="A220" s="54"/>
      <c r="B220" s="6" t="s">
        <v>3</v>
      </c>
      <c r="C220" s="1" t="s">
        <v>158</v>
      </c>
      <c r="D220" s="1" t="s">
        <v>160</v>
      </c>
      <c r="E220" s="1" t="s">
        <v>162</v>
      </c>
      <c r="F220" s="1"/>
      <c r="G220" s="60"/>
      <c r="H220" s="60"/>
      <c r="I220" s="60"/>
      <c r="J220" s="60"/>
      <c r="K220" s="60"/>
    </row>
    <row r="221" spans="1:11" x14ac:dyDescent="0.3">
      <c r="A221" s="54"/>
      <c r="B221" s="6" t="s">
        <v>4</v>
      </c>
      <c r="C221" s="1"/>
      <c r="D221" s="1"/>
      <c r="E221" s="1"/>
      <c r="F221" s="1"/>
      <c r="G221" s="60"/>
      <c r="H221" s="60"/>
      <c r="I221" s="60"/>
      <c r="J221" s="60"/>
      <c r="K221" s="60"/>
    </row>
    <row r="222" spans="1:11" x14ac:dyDescent="0.3">
      <c r="A222" s="54"/>
      <c r="B222" s="6" t="s">
        <v>5</v>
      </c>
      <c r="C222" s="12">
        <v>45789</v>
      </c>
      <c r="D222" s="12">
        <v>45789</v>
      </c>
      <c r="E222" s="12">
        <v>45789</v>
      </c>
      <c r="F222" s="1"/>
      <c r="G222" s="60"/>
      <c r="H222" s="60"/>
      <c r="I222" s="60"/>
      <c r="J222" s="60"/>
      <c r="K222" s="60"/>
    </row>
    <row r="223" spans="1:11" x14ac:dyDescent="0.3">
      <c r="A223" s="54"/>
      <c r="B223" s="6" t="s">
        <v>6</v>
      </c>
      <c r="C223" s="1"/>
      <c r="D223" s="1"/>
      <c r="E223" s="1"/>
      <c r="F223" s="1"/>
      <c r="G223" s="60"/>
      <c r="H223" s="60"/>
      <c r="I223" s="60"/>
      <c r="J223" s="60"/>
      <c r="K223" s="60"/>
    </row>
    <row r="224" spans="1:11" ht="90" customHeight="1" x14ac:dyDescent="0.3">
      <c r="A224" s="54"/>
      <c r="B224" s="6" t="s">
        <v>7</v>
      </c>
      <c r="C224" s="17" t="s">
        <v>157</v>
      </c>
      <c r="D224" s="11" t="s">
        <v>159</v>
      </c>
      <c r="E224" s="11" t="s">
        <v>161</v>
      </c>
      <c r="F224" s="1"/>
      <c r="G224" s="5" t="s">
        <v>11</v>
      </c>
      <c r="H224" s="5" t="s">
        <v>25</v>
      </c>
      <c r="I224" s="4" t="s">
        <v>13</v>
      </c>
      <c r="J224" s="5" t="s">
        <v>14</v>
      </c>
      <c r="K224" s="4" t="s">
        <v>26</v>
      </c>
    </row>
    <row r="225" spans="1:11" x14ac:dyDescent="0.3">
      <c r="A225" s="55"/>
      <c r="B225" s="6" t="s">
        <v>22</v>
      </c>
      <c r="C225" s="3">
        <v>0.13</v>
      </c>
      <c r="D225" s="14">
        <f>49.9/500</f>
        <v>9.98E-2</v>
      </c>
      <c r="E225" s="3">
        <v>0.15</v>
      </c>
      <c r="F225" s="1"/>
      <c r="G225" s="3">
        <f>AVERAGE(C225,D225,E225)</f>
        <v>0.12660000000000002</v>
      </c>
      <c r="H225" s="1">
        <f>MEDIAN(C225:E225)</f>
        <v>0.13</v>
      </c>
      <c r="I225" s="1">
        <f>_xlfn.STDEV.S(C225,D225,E225)</f>
        <v>2.5272119024727539E-2</v>
      </c>
      <c r="J225" s="13">
        <f>IFERROR(I225/G225,"")</f>
        <v>0.19962179324429333</v>
      </c>
      <c r="K225" s="3">
        <f>IF(J225&lt;25%,G225,SMALL(G225:H225,1))</f>
        <v>0.12660000000000002</v>
      </c>
    </row>
    <row r="228" spans="1:11" x14ac:dyDescent="0.3">
      <c r="A228" s="53" t="s">
        <v>384</v>
      </c>
      <c r="B228" s="4" t="s">
        <v>2</v>
      </c>
      <c r="C228" s="56" t="s">
        <v>163</v>
      </c>
      <c r="D228" s="57"/>
      <c r="E228" s="57"/>
      <c r="F228" s="57"/>
      <c r="G228" s="58" t="s">
        <v>21</v>
      </c>
      <c r="H228" s="59"/>
      <c r="I228" s="8"/>
      <c r="J228" s="4" t="s">
        <v>18</v>
      </c>
      <c r="K228" s="2"/>
    </row>
    <row r="229" spans="1:11" x14ac:dyDescent="0.3">
      <c r="A229" s="54"/>
      <c r="B229" s="6"/>
      <c r="C229" s="5" t="s">
        <v>9</v>
      </c>
      <c r="D229" s="5" t="s">
        <v>8</v>
      </c>
      <c r="E229" s="5" t="s">
        <v>10</v>
      </c>
      <c r="F229" s="5" t="s">
        <v>12</v>
      </c>
      <c r="G229" s="60" t="s">
        <v>15</v>
      </c>
      <c r="H229" s="60"/>
      <c r="I229" s="60"/>
      <c r="J229" s="60"/>
      <c r="K229" s="60"/>
    </row>
    <row r="230" spans="1:11" x14ac:dyDescent="0.3">
      <c r="A230" s="54"/>
      <c r="B230" s="6" t="s">
        <v>3</v>
      </c>
      <c r="C230" s="1" t="s">
        <v>164</v>
      </c>
      <c r="D230" s="1" t="s">
        <v>385</v>
      </c>
      <c r="E230" s="1" t="s">
        <v>387</v>
      </c>
      <c r="F230" s="1"/>
      <c r="G230" s="60"/>
      <c r="H230" s="60"/>
      <c r="I230" s="60"/>
      <c r="J230" s="60"/>
      <c r="K230" s="60"/>
    </row>
    <row r="231" spans="1:11" x14ac:dyDescent="0.3">
      <c r="A231" s="54"/>
      <c r="B231" s="6" t="s">
        <v>4</v>
      </c>
      <c r="C231" s="1"/>
      <c r="D231" s="1"/>
      <c r="E231" s="1"/>
      <c r="F231" s="1"/>
      <c r="G231" s="60"/>
      <c r="H231" s="60"/>
      <c r="I231" s="60"/>
      <c r="J231" s="60"/>
      <c r="K231" s="60"/>
    </row>
    <row r="232" spans="1:11" x14ac:dyDescent="0.3">
      <c r="A232" s="54"/>
      <c r="B232" s="6" t="s">
        <v>5</v>
      </c>
      <c r="C232" s="12">
        <v>45789</v>
      </c>
      <c r="D232" s="12">
        <v>45789</v>
      </c>
      <c r="E232" s="12">
        <v>45789</v>
      </c>
      <c r="F232" s="1"/>
      <c r="G232" s="60"/>
      <c r="H232" s="60"/>
      <c r="I232" s="60"/>
      <c r="J232" s="60"/>
      <c r="K232" s="60"/>
    </row>
    <row r="233" spans="1:11" x14ac:dyDescent="0.3">
      <c r="A233" s="54"/>
      <c r="B233" s="6" t="s">
        <v>6</v>
      </c>
      <c r="C233" s="1"/>
      <c r="D233" s="1"/>
      <c r="E233" s="1"/>
      <c r="F233" s="1"/>
      <c r="G233" s="60"/>
      <c r="H233" s="60"/>
      <c r="I233" s="60"/>
      <c r="J233" s="60"/>
      <c r="K233" s="60"/>
    </row>
    <row r="234" spans="1:11" ht="56.25" customHeight="1" x14ac:dyDescent="0.3">
      <c r="A234" s="54"/>
      <c r="B234" s="6" t="s">
        <v>7</v>
      </c>
      <c r="C234" s="11" t="s">
        <v>165</v>
      </c>
      <c r="D234" s="10" t="s">
        <v>386</v>
      </c>
      <c r="E234" s="11" t="s">
        <v>388</v>
      </c>
      <c r="F234" s="1"/>
      <c r="G234" s="5" t="s">
        <v>11</v>
      </c>
      <c r="H234" s="5" t="s">
        <v>25</v>
      </c>
      <c r="I234" s="4" t="s">
        <v>13</v>
      </c>
      <c r="J234" s="5" t="s">
        <v>14</v>
      </c>
      <c r="K234" s="4" t="s">
        <v>26</v>
      </c>
    </row>
    <row r="235" spans="1:11" x14ac:dyDescent="0.3">
      <c r="A235" s="55"/>
      <c r="B235" s="6" t="s">
        <v>22</v>
      </c>
      <c r="C235" s="3">
        <v>0.06</v>
      </c>
      <c r="D235" s="14">
        <v>7.0000000000000007E-2</v>
      </c>
      <c r="E235" s="3">
        <v>0.06</v>
      </c>
      <c r="F235" s="1"/>
      <c r="G235" s="3">
        <f>AVERAGE(C235,D235,E235)</f>
        <v>6.3333333333333339E-2</v>
      </c>
      <c r="H235" s="1">
        <f>MEDIAN(C235:E235)</f>
        <v>0.06</v>
      </c>
      <c r="I235" s="1">
        <f>_xlfn.STDEV.S(C235,D235,E235)</f>
        <v>5.7735026918962632E-3</v>
      </c>
      <c r="J235" s="13">
        <f>IFERROR(I235/G235,"")</f>
        <v>9.1160568819414672E-2</v>
      </c>
      <c r="K235" s="3">
        <f>IF(J235&lt;25%,G235,SMALL(G235:H235,1))</f>
        <v>6.3333333333333339E-2</v>
      </c>
    </row>
    <row r="238" spans="1:11" hidden="1" x14ac:dyDescent="0.3">
      <c r="A238" s="84"/>
      <c r="B238" s="4" t="s">
        <v>2</v>
      </c>
      <c r="C238" s="56" t="s">
        <v>203</v>
      </c>
      <c r="D238" s="57"/>
      <c r="E238" s="57"/>
      <c r="F238" s="57"/>
      <c r="G238" s="58" t="s">
        <v>21</v>
      </c>
      <c r="H238" s="59"/>
      <c r="I238" s="8"/>
      <c r="J238" s="4" t="s">
        <v>18</v>
      </c>
      <c r="K238" s="2"/>
    </row>
    <row r="239" spans="1:11" hidden="1" x14ac:dyDescent="0.3">
      <c r="A239" s="85"/>
      <c r="B239" s="6"/>
      <c r="C239" s="5" t="s">
        <v>9</v>
      </c>
      <c r="D239" s="5" t="s">
        <v>8</v>
      </c>
      <c r="E239" s="5" t="s">
        <v>10</v>
      </c>
      <c r="F239" s="5" t="s">
        <v>12</v>
      </c>
      <c r="G239" s="60" t="s">
        <v>15</v>
      </c>
      <c r="H239" s="60"/>
      <c r="I239" s="60"/>
      <c r="J239" s="60"/>
      <c r="K239" s="60"/>
    </row>
    <row r="240" spans="1:11" hidden="1" x14ac:dyDescent="0.3">
      <c r="A240" s="85"/>
      <c r="B240" s="6" t="s">
        <v>3</v>
      </c>
      <c r="C240" s="1" t="s">
        <v>167</v>
      </c>
      <c r="D240" s="1" t="s">
        <v>168</v>
      </c>
      <c r="E240" s="1"/>
      <c r="F240" s="1"/>
      <c r="G240" s="60"/>
      <c r="H240" s="60"/>
      <c r="I240" s="60"/>
      <c r="J240" s="60"/>
      <c r="K240" s="60"/>
    </row>
    <row r="241" spans="1:11" hidden="1" x14ac:dyDescent="0.3">
      <c r="A241" s="85"/>
      <c r="B241" s="6" t="s">
        <v>4</v>
      </c>
      <c r="C241" s="1"/>
      <c r="D241" s="1"/>
      <c r="E241" s="1"/>
      <c r="F241" s="1"/>
      <c r="G241" s="60"/>
      <c r="H241" s="60"/>
      <c r="I241" s="60"/>
      <c r="J241" s="60"/>
      <c r="K241" s="60"/>
    </row>
    <row r="242" spans="1:11" hidden="1" x14ac:dyDescent="0.3">
      <c r="A242" s="85"/>
      <c r="B242" s="6" t="s">
        <v>5</v>
      </c>
      <c r="C242" s="12"/>
      <c r="D242" s="12"/>
      <c r="E242" s="12"/>
      <c r="F242" s="1"/>
      <c r="G242" s="60"/>
      <c r="H242" s="60"/>
      <c r="I242" s="60"/>
      <c r="J242" s="60"/>
      <c r="K242" s="60"/>
    </row>
    <row r="243" spans="1:11" hidden="1" x14ac:dyDescent="0.3">
      <c r="A243" s="85"/>
      <c r="B243" s="6" t="s">
        <v>6</v>
      </c>
      <c r="C243" s="1"/>
      <c r="D243" s="1"/>
      <c r="E243" s="1"/>
      <c r="F243" s="1"/>
      <c r="G243" s="60"/>
      <c r="H243" s="60"/>
      <c r="I243" s="60"/>
      <c r="J243" s="60"/>
      <c r="K243" s="60"/>
    </row>
    <row r="244" spans="1:11" ht="43.2" hidden="1" x14ac:dyDescent="0.3">
      <c r="A244" s="85"/>
      <c r="B244" s="6" t="s">
        <v>7</v>
      </c>
      <c r="C244" s="17" t="s">
        <v>166</v>
      </c>
      <c r="D244" s="10" t="s">
        <v>169</v>
      </c>
      <c r="E244" s="10"/>
      <c r="F244" s="1"/>
      <c r="G244" s="5" t="s">
        <v>11</v>
      </c>
      <c r="H244" s="5" t="s">
        <v>25</v>
      </c>
      <c r="I244" s="4" t="s">
        <v>13</v>
      </c>
      <c r="J244" s="5" t="s">
        <v>14</v>
      </c>
      <c r="K244" s="4" t="s">
        <v>26</v>
      </c>
    </row>
    <row r="245" spans="1:11" hidden="1" x14ac:dyDescent="0.3">
      <c r="A245" s="85"/>
      <c r="B245" s="6" t="s">
        <v>22</v>
      </c>
      <c r="C245" s="3">
        <v>481.06</v>
      </c>
      <c r="D245" s="14">
        <v>940.5</v>
      </c>
      <c r="E245" s="3"/>
      <c r="F245" s="1"/>
      <c r="G245" s="3">
        <f>AVERAGE(C245,D245,E245)</f>
        <v>710.78</v>
      </c>
      <c r="H245" s="1">
        <f>MEDIAN(C245:E245)</f>
        <v>710.78</v>
      </c>
      <c r="I245" s="1">
        <f>_xlfn.STDEV.S(C245,D245,E245)</f>
        <v>324.87313954834741</v>
      </c>
      <c r="J245" s="13">
        <f>IFERROR(I245/G245,"")</f>
        <v>0.45706567369417739</v>
      </c>
      <c r="K245" s="3">
        <f>IF(J245&lt;25%,G245,SMALL(G245:H245,1))</f>
        <v>710.78</v>
      </c>
    </row>
    <row r="246" spans="1:11" hidden="1" x14ac:dyDescent="0.3">
      <c r="A246" s="86"/>
      <c r="B246" s="7" t="s">
        <v>19</v>
      </c>
      <c r="C246" s="1"/>
      <c r="D246" s="1"/>
      <c r="E246" s="1"/>
      <c r="F246" s="1"/>
    </row>
    <row r="247" spans="1:11" hidden="1" x14ac:dyDescent="0.3"/>
    <row r="248" spans="1:11" hidden="1" x14ac:dyDescent="0.3"/>
    <row r="249" spans="1:11" hidden="1" x14ac:dyDescent="0.3">
      <c r="A249" s="84"/>
      <c r="B249" s="4" t="s">
        <v>2</v>
      </c>
      <c r="C249" s="56" t="s">
        <v>171</v>
      </c>
      <c r="D249" s="57"/>
      <c r="E249" s="57"/>
      <c r="F249" s="57"/>
      <c r="G249" s="58" t="s">
        <v>21</v>
      </c>
      <c r="H249" s="59"/>
      <c r="I249" s="8"/>
      <c r="J249" s="4" t="s">
        <v>18</v>
      </c>
      <c r="K249" s="2"/>
    </row>
    <row r="250" spans="1:11" hidden="1" x14ac:dyDescent="0.3">
      <c r="A250" s="85"/>
      <c r="B250" s="6"/>
      <c r="C250" s="5" t="s">
        <v>9</v>
      </c>
      <c r="D250" s="5" t="s">
        <v>8</v>
      </c>
      <c r="E250" s="5" t="s">
        <v>10</v>
      </c>
      <c r="F250" s="5" t="s">
        <v>12</v>
      </c>
      <c r="G250" s="60" t="s">
        <v>15</v>
      </c>
      <c r="H250" s="60"/>
      <c r="I250" s="60"/>
      <c r="J250" s="60"/>
      <c r="K250" s="60"/>
    </row>
    <row r="251" spans="1:11" hidden="1" x14ac:dyDescent="0.3">
      <c r="A251" s="85"/>
      <c r="B251" s="6" t="s">
        <v>3</v>
      </c>
      <c r="C251" s="1" t="s">
        <v>174</v>
      </c>
      <c r="D251" s="1" t="s">
        <v>173</v>
      </c>
      <c r="E251" s="1" t="s">
        <v>176</v>
      </c>
      <c r="F251" s="1"/>
      <c r="G251" s="60"/>
      <c r="H251" s="60"/>
      <c r="I251" s="60"/>
      <c r="J251" s="60"/>
      <c r="K251" s="60"/>
    </row>
    <row r="252" spans="1:11" hidden="1" x14ac:dyDescent="0.3">
      <c r="A252" s="85"/>
      <c r="B252" s="6" t="s">
        <v>4</v>
      </c>
      <c r="C252" s="1"/>
      <c r="D252" s="1"/>
      <c r="E252" s="1"/>
      <c r="F252" s="1"/>
      <c r="G252" s="60"/>
      <c r="H252" s="60"/>
      <c r="I252" s="60"/>
      <c r="J252" s="60"/>
      <c r="K252" s="60"/>
    </row>
    <row r="253" spans="1:11" hidden="1" x14ac:dyDescent="0.3">
      <c r="A253" s="85"/>
      <c r="B253" s="6" t="s">
        <v>5</v>
      </c>
      <c r="C253" s="12"/>
      <c r="D253" s="12"/>
      <c r="E253" s="12"/>
      <c r="F253" s="1"/>
      <c r="G253" s="60"/>
      <c r="H253" s="60"/>
      <c r="I253" s="60"/>
      <c r="J253" s="60"/>
      <c r="K253" s="60"/>
    </row>
    <row r="254" spans="1:11" hidden="1" x14ac:dyDescent="0.3">
      <c r="A254" s="85"/>
      <c r="B254" s="6" t="s">
        <v>6</v>
      </c>
      <c r="C254" s="1"/>
      <c r="D254" s="1"/>
      <c r="E254" s="1"/>
      <c r="F254" s="1"/>
      <c r="G254" s="60"/>
      <c r="H254" s="60"/>
      <c r="I254" s="60"/>
      <c r="J254" s="60"/>
      <c r="K254" s="60"/>
    </row>
    <row r="255" spans="1:11" ht="115.2" hidden="1" x14ac:dyDescent="0.3">
      <c r="A255" s="85"/>
      <c r="B255" s="6" t="s">
        <v>7</v>
      </c>
      <c r="C255" s="17" t="s">
        <v>170</v>
      </c>
      <c r="D255" s="10" t="s">
        <v>172</v>
      </c>
      <c r="E255" s="10" t="s">
        <v>175</v>
      </c>
      <c r="F255" s="1"/>
      <c r="G255" s="5" t="s">
        <v>11</v>
      </c>
      <c r="H255" s="5" t="s">
        <v>25</v>
      </c>
      <c r="I255" s="4" t="s">
        <v>13</v>
      </c>
      <c r="J255" s="5" t="s">
        <v>14</v>
      </c>
      <c r="K255" s="4" t="s">
        <v>26</v>
      </c>
    </row>
    <row r="256" spans="1:11" hidden="1" x14ac:dyDescent="0.3">
      <c r="A256" s="86"/>
      <c r="B256" s="6" t="s">
        <v>22</v>
      </c>
      <c r="C256" s="3">
        <v>89</v>
      </c>
      <c r="D256" s="14">
        <v>26.94</v>
      </c>
      <c r="E256" s="3">
        <v>21.73</v>
      </c>
      <c r="F256" s="1"/>
      <c r="G256" s="3">
        <f>AVERAGE(C256,D256,E256)</f>
        <v>45.889999999999993</v>
      </c>
      <c r="H256" s="1">
        <f>MEDIAN(C256:E256)</f>
        <v>26.94</v>
      </c>
      <c r="I256" s="1">
        <f>_xlfn.STDEV.S(C256,D256,E256)</f>
        <v>37.425126586292272</v>
      </c>
      <c r="J256" s="13">
        <f>IFERROR(I256/G256,"")</f>
        <v>0.81553991253633207</v>
      </c>
      <c r="K256" s="3">
        <f>IF(J256&lt;25%,G256,SMALL(G256:H256,1))</f>
        <v>26.94</v>
      </c>
    </row>
    <row r="257" spans="1:11" hidden="1" x14ac:dyDescent="0.3"/>
    <row r="258" spans="1:11" hidden="1" x14ac:dyDescent="0.3"/>
    <row r="259" spans="1:11" hidden="1" x14ac:dyDescent="0.3">
      <c r="A259" s="70"/>
      <c r="B259" s="4" t="s">
        <v>2</v>
      </c>
      <c r="C259" s="56" t="s">
        <v>177</v>
      </c>
      <c r="D259" s="57"/>
      <c r="E259" s="57"/>
      <c r="F259" s="57"/>
      <c r="G259" s="58" t="s">
        <v>21</v>
      </c>
      <c r="H259" s="59"/>
      <c r="I259" s="8"/>
      <c r="J259" s="4" t="s">
        <v>18</v>
      </c>
      <c r="K259" s="2"/>
    </row>
    <row r="260" spans="1:11" hidden="1" x14ac:dyDescent="0.3">
      <c r="A260" s="71"/>
      <c r="B260" s="6"/>
      <c r="C260" s="5" t="s">
        <v>9</v>
      </c>
      <c r="D260" s="5" t="s">
        <v>8</v>
      </c>
      <c r="E260" s="5" t="s">
        <v>10</v>
      </c>
      <c r="F260" s="5" t="s">
        <v>12</v>
      </c>
      <c r="G260" s="60" t="s">
        <v>15</v>
      </c>
      <c r="H260" s="60"/>
      <c r="I260" s="60"/>
      <c r="J260" s="60"/>
      <c r="K260" s="60"/>
    </row>
    <row r="261" spans="1:11" hidden="1" x14ac:dyDescent="0.3">
      <c r="A261" s="71"/>
      <c r="B261" s="6" t="s">
        <v>3</v>
      </c>
      <c r="C261" s="1" t="s">
        <v>178</v>
      </c>
      <c r="D261" s="1" t="s">
        <v>180</v>
      </c>
      <c r="E261" s="1" t="s">
        <v>182</v>
      </c>
      <c r="F261" s="1"/>
      <c r="G261" s="60"/>
      <c r="H261" s="60"/>
      <c r="I261" s="60"/>
      <c r="J261" s="60"/>
      <c r="K261" s="60"/>
    </row>
    <row r="262" spans="1:11" hidden="1" x14ac:dyDescent="0.3">
      <c r="A262" s="71"/>
      <c r="B262" s="6" t="s">
        <v>4</v>
      </c>
      <c r="C262" s="1"/>
      <c r="D262" s="1"/>
      <c r="E262" s="1"/>
      <c r="F262" s="1"/>
      <c r="G262" s="60"/>
      <c r="H262" s="60"/>
      <c r="I262" s="60"/>
      <c r="J262" s="60"/>
      <c r="K262" s="60"/>
    </row>
    <row r="263" spans="1:11" hidden="1" x14ac:dyDescent="0.3">
      <c r="A263" s="71"/>
      <c r="B263" s="6" t="s">
        <v>5</v>
      </c>
      <c r="C263" s="12"/>
      <c r="D263" s="12"/>
      <c r="E263" s="12"/>
      <c r="F263" s="1"/>
      <c r="G263" s="60"/>
      <c r="H263" s="60"/>
      <c r="I263" s="60"/>
      <c r="J263" s="60"/>
      <c r="K263" s="60"/>
    </row>
    <row r="264" spans="1:11" hidden="1" x14ac:dyDescent="0.3">
      <c r="A264" s="71"/>
      <c r="B264" s="6" t="s">
        <v>6</v>
      </c>
      <c r="C264" s="1"/>
      <c r="D264" s="1"/>
      <c r="E264" s="1"/>
      <c r="F264" s="1"/>
      <c r="G264" s="60"/>
      <c r="H264" s="60"/>
      <c r="I264" s="60"/>
      <c r="J264" s="60"/>
      <c r="K264" s="60"/>
    </row>
    <row r="265" spans="1:11" ht="86.4" hidden="1" x14ac:dyDescent="0.3">
      <c r="A265" s="71"/>
      <c r="B265" s="6" t="s">
        <v>7</v>
      </c>
      <c r="C265" s="17" t="s">
        <v>179</v>
      </c>
      <c r="D265" s="10" t="s">
        <v>181</v>
      </c>
      <c r="E265" s="10" t="s">
        <v>183</v>
      </c>
      <c r="F265" s="1"/>
      <c r="G265" s="5" t="s">
        <v>11</v>
      </c>
      <c r="H265" s="5" t="s">
        <v>25</v>
      </c>
      <c r="I265" s="4" t="s">
        <v>13</v>
      </c>
      <c r="J265" s="5" t="s">
        <v>14</v>
      </c>
      <c r="K265" s="4" t="s">
        <v>26</v>
      </c>
    </row>
    <row r="266" spans="1:11" hidden="1" x14ac:dyDescent="0.3">
      <c r="A266" s="71"/>
      <c r="B266" s="6" t="s">
        <v>22</v>
      </c>
      <c r="C266" s="3">
        <v>191.5</v>
      </c>
      <c r="D266" s="14">
        <v>84.7</v>
      </c>
      <c r="E266" s="3">
        <v>87.07</v>
      </c>
      <c r="F266" s="1"/>
      <c r="G266" s="3">
        <f>AVERAGE(C266,D266,E266)</f>
        <v>121.08999999999999</v>
      </c>
      <c r="H266" s="1">
        <f>MEDIAN(C266:E266)</f>
        <v>87.07</v>
      </c>
      <c r="I266" s="1">
        <f>_xlfn.STDEV.S(C266,D266,E266)</f>
        <v>60.988362004566099</v>
      </c>
      <c r="J266" s="13">
        <f>IFERROR(I266/G266,"")</f>
        <v>0.50366142542378478</v>
      </c>
      <c r="K266" s="3">
        <f>IF(J266&lt;25%,G266,SMALL(G266:H266,1))</f>
        <v>87.07</v>
      </c>
    </row>
    <row r="267" spans="1:11" hidden="1" x14ac:dyDescent="0.3">
      <c r="A267" s="72"/>
      <c r="B267" s="7" t="s">
        <v>19</v>
      </c>
      <c r="C267" s="1"/>
      <c r="D267" s="1"/>
      <c r="E267" s="1"/>
      <c r="F267" s="1"/>
    </row>
    <row r="268" spans="1:11" hidden="1" x14ac:dyDescent="0.3"/>
    <row r="269" spans="1:11" hidden="1" x14ac:dyDescent="0.3"/>
    <row r="270" spans="1:11" hidden="1" x14ac:dyDescent="0.3">
      <c r="A270" s="70"/>
      <c r="B270" s="4" t="s">
        <v>2</v>
      </c>
      <c r="C270" s="56" t="s">
        <v>184</v>
      </c>
      <c r="D270" s="57"/>
      <c r="E270" s="57"/>
      <c r="F270" s="57"/>
      <c r="G270" s="58" t="s">
        <v>21</v>
      </c>
      <c r="H270" s="59"/>
      <c r="I270" s="8"/>
      <c r="J270" s="4" t="s">
        <v>18</v>
      </c>
      <c r="K270" s="2"/>
    </row>
    <row r="271" spans="1:11" hidden="1" x14ac:dyDescent="0.3">
      <c r="A271" s="71"/>
      <c r="B271" s="6"/>
      <c r="C271" s="5" t="s">
        <v>9</v>
      </c>
      <c r="D271" s="5" t="s">
        <v>8</v>
      </c>
      <c r="E271" s="5" t="s">
        <v>10</v>
      </c>
      <c r="F271" s="5" t="s">
        <v>12</v>
      </c>
      <c r="G271" s="60" t="s">
        <v>15</v>
      </c>
      <c r="H271" s="60"/>
      <c r="I271" s="60"/>
      <c r="J271" s="60"/>
      <c r="K271" s="60"/>
    </row>
    <row r="272" spans="1:11" hidden="1" x14ac:dyDescent="0.3">
      <c r="A272" s="71"/>
      <c r="B272" s="6" t="s">
        <v>3</v>
      </c>
      <c r="C272" s="1" t="s">
        <v>185</v>
      </c>
      <c r="D272" s="1" t="s">
        <v>188</v>
      </c>
      <c r="E272" s="1" t="s">
        <v>189</v>
      </c>
      <c r="F272" s="1"/>
      <c r="G272" s="60"/>
      <c r="H272" s="60"/>
      <c r="I272" s="60"/>
      <c r="J272" s="60"/>
      <c r="K272" s="60"/>
    </row>
    <row r="273" spans="1:11" hidden="1" x14ac:dyDescent="0.3">
      <c r="A273" s="71"/>
      <c r="B273" s="6" t="s">
        <v>4</v>
      </c>
      <c r="C273" s="1"/>
      <c r="D273" s="1"/>
      <c r="E273" s="1"/>
      <c r="F273" s="1"/>
      <c r="G273" s="60"/>
      <c r="H273" s="60"/>
      <c r="I273" s="60"/>
      <c r="J273" s="60"/>
      <c r="K273" s="60"/>
    </row>
    <row r="274" spans="1:11" hidden="1" x14ac:dyDescent="0.3">
      <c r="A274" s="71"/>
      <c r="B274" s="6" t="s">
        <v>5</v>
      </c>
      <c r="C274" s="12"/>
      <c r="D274" s="12"/>
      <c r="E274" s="12"/>
      <c r="F274" s="1"/>
      <c r="G274" s="60"/>
      <c r="H274" s="60"/>
      <c r="I274" s="60"/>
      <c r="J274" s="60"/>
      <c r="K274" s="60"/>
    </row>
    <row r="275" spans="1:11" hidden="1" x14ac:dyDescent="0.3">
      <c r="A275" s="71"/>
      <c r="B275" s="6" t="s">
        <v>6</v>
      </c>
      <c r="C275" s="1"/>
      <c r="D275" s="1"/>
      <c r="E275" s="1"/>
      <c r="F275" s="1"/>
      <c r="G275" s="60"/>
      <c r="H275" s="60"/>
      <c r="I275" s="60"/>
      <c r="J275" s="60"/>
      <c r="K275" s="60"/>
    </row>
    <row r="276" spans="1:11" ht="172.8" hidden="1" x14ac:dyDescent="0.3">
      <c r="A276" s="71"/>
      <c r="B276" s="6" t="s">
        <v>7</v>
      </c>
      <c r="C276" s="17" t="s">
        <v>186</v>
      </c>
      <c r="D276" s="10" t="s">
        <v>187</v>
      </c>
      <c r="E276" s="10" t="s">
        <v>190</v>
      </c>
      <c r="F276" s="1"/>
      <c r="G276" s="5" t="s">
        <v>11</v>
      </c>
      <c r="H276" s="5" t="s">
        <v>25</v>
      </c>
      <c r="I276" s="4" t="s">
        <v>13</v>
      </c>
      <c r="J276" s="5" t="s">
        <v>14</v>
      </c>
      <c r="K276" s="4" t="s">
        <v>26</v>
      </c>
    </row>
    <row r="277" spans="1:11" hidden="1" x14ac:dyDescent="0.3">
      <c r="A277" s="71"/>
      <c r="B277" s="6" t="s">
        <v>22</v>
      </c>
      <c r="C277" s="3">
        <v>6.61</v>
      </c>
      <c r="D277" s="14">
        <v>10.73</v>
      </c>
      <c r="E277" s="3">
        <v>6.61</v>
      </c>
      <c r="F277" s="1"/>
      <c r="G277" s="3">
        <f>AVERAGE(C277,D277,E277)</f>
        <v>7.9833333333333334</v>
      </c>
      <c r="H277" s="1">
        <f>MEDIAN(C277:E277)</f>
        <v>6.61</v>
      </c>
      <c r="I277" s="1">
        <f>_xlfn.STDEV.S(C277,D277,E277)</f>
        <v>2.3786831090612623</v>
      </c>
      <c r="J277" s="13">
        <f>IFERROR(I277/G277,"")</f>
        <v>0.29795613057134812</v>
      </c>
      <c r="K277" s="3">
        <f>IF(J277&lt;25%,G277,SMALL(G277:H277,1))</f>
        <v>6.61</v>
      </c>
    </row>
    <row r="278" spans="1:11" hidden="1" x14ac:dyDescent="0.3">
      <c r="A278" s="72"/>
      <c r="B278" s="7" t="s">
        <v>19</v>
      </c>
      <c r="C278" s="1"/>
      <c r="D278" s="1"/>
      <c r="E278" s="1"/>
      <c r="F278" s="1"/>
    </row>
    <row r="279" spans="1:11" hidden="1" x14ac:dyDescent="0.3"/>
    <row r="280" spans="1:11" hidden="1" x14ac:dyDescent="0.3"/>
    <row r="281" spans="1:11" hidden="1" x14ac:dyDescent="0.3">
      <c r="A281" s="70"/>
      <c r="B281" s="4" t="s">
        <v>2</v>
      </c>
      <c r="C281" s="56" t="s">
        <v>192</v>
      </c>
      <c r="D281" s="57"/>
      <c r="E281" s="57"/>
      <c r="F281" s="57"/>
      <c r="G281" s="58" t="s">
        <v>21</v>
      </c>
      <c r="H281" s="59"/>
      <c r="I281" s="8"/>
      <c r="J281" s="4" t="s">
        <v>18</v>
      </c>
      <c r="K281" s="2"/>
    </row>
    <row r="282" spans="1:11" hidden="1" x14ac:dyDescent="0.3">
      <c r="A282" s="71"/>
      <c r="B282" s="6"/>
      <c r="C282" s="5" t="s">
        <v>9</v>
      </c>
      <c r="D282" s="5" t="s">
        <v>8</v>
      </c>
      <c r="E282" s="5" t="s">
        <v>10</v>
      </c>
      <c r="F282" s="5" t="s">
        <v>12</v>
      </c>
      <c r="G282" s="60" t="s">
        <v>15</v>
      </c>
      <c r="H282" s="60"/>
      <c r="I282" s="60"/>
      <c r="J282" s="60"/>
      <c r="K282" s="60"/>
    </row>
    <row r="283" spans="1:11" hidden="1" x14ac:dyDescent="0.3">
      <c r="A283" s="71"/>
      <c r="B283" s="6" t="s">
        <v>3</v>
      </c>
      <c r="C283" s="1" t="s">
        <v>193</v>
      </c>
      <c r="D283" s="1" t="s">
        <v>194</v>
      </c>
      <c r="E283" s="1"/>
      <c r="F283" s="1"/>
      <c r="G283" s="60"/>
      <c r="H283" s="60"/>
      <c r="I283" s="60"/>
      <c r="J283" s="60"/>
      <c r="K283" s="60"/>
    </row>
    <row r="284" spans="1:11" hidden="1" x14ac:dyDescent="0.3">
      <c r="A284" s="71"/>
      <c r="B284" s="6" t="s">
        <v>4</v>
      </c>
      <c r="C284" s="1"/>
      <c r="D284" s="1"/>
      <c r="E284" s="1"/>
      <c r="F284" s="1"/>
      <c r="G284" s="60"/>
      <c r="H284" s="60"/>
      <c r="I284" s="60"/>
      <c r="J284" s="60"/>
      <c r="K284" s="60"/>
    </row>
    <row r="285" spans="1:11" hidden="1" x14ac:dyDescent="0.3">
      <c r="A285" s="71"/>
      <c r="B285" s="6" t="s">
        <v>5</v>
      </c>
      <c r="C285" s="12"/>
      <c r="D285" s="12"/>
      <c r="E285" s="12"/>
      <c r="F285" s="1"/>
      <c r="G285" s="60"/>
      <c r="H285" s="60"/>
      <c r="I285" s="60"/>
      <c r="J285" s="60"/>
      <c r="K285" s="60"/>
    </row>
    <row r="286" spans="1:11" hidden="1" x14ac:dyDescent="0.3">
      <c r="A286" s="71"/>
      <c r="B286" s="6" t="s">
        <v>6</v>
      </c>
      <c r="C286" s="1"/>
      <c r="D286" s="1"/>
      <c r="E286" s="1"/>
      <c r="F286" s="1"/>
      <c r="G286" s="60"/>
      <c r="H286" s="60"/>
      <c r="I286" s="60"/>
      <c r="J286" s="60"/>
      <c r="K286" s="60"/>
    </row>
    <row r="287" spans="1:11" ht="72" hidden="1" x14ac:dyDescent="0.3">
      <c r="A287" s="71"/>
      <c r="B287" s="6" t="s">
        <v>7</v>
      </c>
      <c r="C287" s="17" t="s">
        <v>191</v>
      </c>
      <c r="D287" s="11" t="s">
        <v>195</v>
      </c>
      <c r="E287" s="10"/>
      <c r="F287" s="1"/>
      <c r="G287" s="5" t="s">
        <v>11</v>
      </c>
      <c r="H287" s="5" t="s">
        <v>25</v>
      </c>
      <c r="I287" s="4" t="s">
        <v>13</v>
      </c>
      <c r="J287" s="5" t="s">
        <v>14</v>
      </c>
      <c r="K287" s="4" t="s">
        <v>26</v>
      </c>
    </row>
    <row r="288" spans="1:11" hidden="1" x14ac:dyDescent="0.3">
      <c r="A288" s="71"/>
      <c r="B288" s="6" t="s">
        <v>22</v>
      </c>
      <c r="C288" s="3">
        <v>4.74</v>
      </c>
      <c r="D288" s="14">
        <v>3.5</v>
      </c>
      <c r="E288" s="3"/>
      <c r="F288" s="1"/>
      <c r="G288" s="3">
        <f>AVERAGE(C288,D288,E288)</f>
        <v>4.12</v>
      </c>
      <c r="H288" s="1">
        <f>MEDIAN(C288:E288)</f>
        <v>4.12</v>
      </c>
      <c r="I288" s="1">
        <f>_xlfn.STDEV.S(C288,D288,E288)</f>
        <v>0.87681240867132226</v>
      </c>
      <c r="J288" s="13">
        <f>IFERROR(I288/G288,"")</f>
        <v>0.21281854579401024</v>
      </c>
      <c r="K288" s="3">
        <f>IF(J288&lt;25%,G288,SMALL(G288:H288,1))</f>
        <v>4.12</v>
      </c>
    </row>
    <row r="289" spans="1:11" hidden="1" x14ac:dyDescent="0.3">
      <c r="A289" s="72"/>
      <c r="B289" s="7" t="s">
        <v>19</v>
      </c>
      <c r="C289" s="1"/>
      <c r="D289" s="1"/>
      <c r="E289" s="1"/>
      <c r="F289" s="1"/>
    </row>
    <row r="290" spans="1:11" hidden="1" x14ac:dyDescent="0.3"/>
    <row r="291" spans="1:11" hidden="1" x14ac:dyDescent="0.3"/>
    <row r="292" spans="1:11" hidden="1" x14ac:dyDescent="0.3">
      <c r="A292" s="70"/>
      <c r="B292" s="4" t="s">
        <v>2</v>
      </c>
      <c r="C292" s="56" t="s">
        <v>196</v>
      </c>
      <c r="D292" s="57"/>
      <c r="E292" s="57"/>
      <c r="F292" s="57"/>
      <c r="G292" s="58" t="s">
        <v>21</v>
      </c>
      <c r="H292" s="59"/>
      <c r="I292" s="8"/>
      <c r="J292" s="4" t="s">
        <v>18</v>
      </c>
      <c r="K292" s="2"/>
    </row>
    <row r="293" spans="1:11" hidden="1" x14ac:dyDescent="0.3">
      <c r="A293" s="71"/>
      <c r="B293" s="6"/>
      <c r="C293" s="5" t="s">
        <v>9</v>
      </c>
      <c r="D293" s="5" t="s">
        <v>8</v>
      </c>
      <c r="E293" s="5" t="s">
        <v>10</v>
      </c>
      <c r="F293" s="5" t="s">
        <v>12</v>
      </c>
      <c r="G293" s="60" t="s">
        <v>15</v>
      </c>
      <c r="H293" s="60"/>
      <c r="I293" s="60"/>
      <c r="J293" s="60"/>
      <c r="K293" s="60"/>
    </row>
    <row r="294" spans="1:11" hidden="1" x14ac:dyDescent="0.3">
      <c r="A294" s="71"/>
      <c r="B294" s="6" t="s">
        <v>3</v>
      </c>
      <c r="C294" s="1" t="s">
        <v>197</v>
      </c>
      <c r="D294" s="1" t="s">
        <v>199</v>
      </c>
      <c r="E294" s="1" t="s">
        <v>201</v>
      </c>
      <c r="F294" s="1"/>
      <c r="G294" s="60"/>
      <c r="H294" s="60"/>
      <c r="I294" s="60"/>
      <c r="J294" s="60"/>
      <c r="K294" s="60"/>
    </row>
    <row r="295" spans="1:11" hidden="1" x14ac:dyDescent="0.3">
      <c r="A295" s="71"/>
      <c r="B295" s="6" t="s">
        <v>4</v>
      </c>
      <c r="C295" s="1"/>
      <c r="D295" s="1"/>
      <c r="E295" s="1"/>
      <c r="F295" s="1"/>
      <c r="G295" s="60"/>
      <c r="H295" s="60"/>
      <c r="I295" s="60"/>
      <c r="J295" s="60"/>
      <c r="K295" s="60"/>
    </row>
    <row r="296" spans="1:11" hidden="1" x14ac:dyDescent="0.3">
      <c r="A296" s="71"/>
      <c r="B296" s="6" t="s">
        <v>5</v>
      </c>
      <c r="C296" s="12"/>
      <c r="D296" s="12"/>
      <c r="E296" s="12"/>
      <c r="F296" s="1"/>
      <c r="G296" s="60"/>
      <c r="H296" s="60"/>
      <c r="I296" s="60"/>
      <c r="J296" s="60"/>
      <c r="K296" s="60"/>
    </row>
    <row r="297" spans="1:11" hidden="1" x14ac:dyDescent="0.3">
      <c r="A297" s="71"/>
      <c r="B297" s="6" t="s">
        <v>6</v>
      </c>
      <c r="C297" s="1"/>
      <c r="D297" s="1"/>
      <c r="E297" s="1"/>
      <c r="F297" s="1"/>
      <c r="G297" s="60"/>
      <c r="H297" s="60"/>
      <c r="I297" s="60"/>
      <c r="J297" s="60"/>
      <c r="K297" s="60"/>
    </row>
    <row r="298" spans="1:11" ht="28.8" hidden="1" x14ac:dyDescent="0.3">
      <c r="A298" s="71"/>
      <c r="B298" s="6" t="s">
        <v>7</v>
      </c>
      <c r="C298" s="11" t="s">
        <v>198</v>
      </c>
      <c r="D298" s="10" t="s">
        <v>200</v>
      </c>
      <c r="E298" s="11" t="s">
        <v>202</v>
      </c>
      <c r="F298" s="1"/>
      <c r="G298" s="5" t="s">
        <v>11</v>
      </c>
      <c r="H298" s="5" t="s">
        <v>25</v>
      </c>
      <c r="I298" s="4" t="s">
        <v>13</v>
      </c>
      <c r="J298" s="5" t="s">
        <v>14</v>
      </c>
      <c r="K298" s="4" t="s">
        <v>26</v>
      </c>
    </row>
    <row r="299" spans="1:11" hidden="1" x14ac:dyDescent="0.3">
      <c r="A299" s="71"/>
      <c r="B299" s="6" t="s">
        <v>22</v>
      </c>
      <c r="C299" s="3">
        <v>8.9</v>
      </c>
      <c r="D299" s="14">
        <v>11.39</v>
      </c>
      <c r="E299" s="3">
        <v>16.989999999999998</v>
      </c>
      <c r="F299" s="1"/>
      <c r="G299" s="3">
        <f>AVERAGE(C299,D299,E299)</f>
        <v>12.426666666666668</v>
      </c>
      <c r="H299" s="1">
        <f>MEDIAN(C299:E299)</f>
        <v>11.39</v>
      </c>
      <c r="I299" s="1">
        <f>_xlfn.STDEV.S(C299,D299,E299)</f>
        <v>4.1434325544569059</v>
      </c>
      <c r="J299" s="13">
        <f>IFERROR(I299/G299,"")</f>
        <v>0.33343073131359219</v>
      </c>
      <c r="K299" s="3">
        <f>IF(J299&lt;25%,G299,SMALL(G299:H299,1))</f>
        <v>11.39</v>
      </c>
    </row>
    <row r="300" spans="1:11" hidden="1" x14ac:dyDescent="0.3">
      <c r="A300" s="72"/>
      <c r="B300" s="7" t="s">
        <v>19</v>
      </c>
      <c r="C300" s="1"/>
      <c r="D300" s="1"/>
      <c r="E300" s="1"/>
      <c r="F300" s="1"/>
    </row>
    <row r="301" spans="1:11" hidden="1" x14ac:dyDescent="0.3"/>
    <row r="302" spans="1:11" hidden="1" x14ac:dyDescent="0.3"/>
    <row r="303" spans="1:11" hidden="1" x14ac:dyDescent="0.3">
      <c r="A303" s="70"/>
      <c r="B303" s="4" t="s">
        <v>2</v>
      </c>
      <c r="C303" s="56" t="s">
        <v>204</v>
      </c>
      <c r="D303" s="57"/>
      <c r="E303" s="57"/>
      <c r="F303" s="57"/>
      <c r="G303" s="58" t="s">
        <v>21</v>
      </c>
      <c r="H303" s="59"/>
      <c r="I303" s="8"/>
      <c r="J303" s="4" t="s">
        <v>18</v>
      </c>
      <c r="K303" s="2"/>
    </row>
    <row r="304" spans="1:11" hidden="1" x14ac:dyDescent="0.3">
      <c r="A304" s="71"/>
      <c r="B304" s="6"/>
      <c r="C304" s="5" t="s">
        <v>9</v>
      </c>
      <c r="D304" s="5" t="s">
        <v>8</v>
      </c>
      <c r="E304" s="5" t="s">
        <v>10</v>
      </c>
      <c r="F304" s="5" t="s">
        <v>12</v>
      </c>
      <c r="G304" s="60" t="s">
        <v>15</v>
      </c>
      <c r="H304" s="60"/>
      <c r="I304" s="60"/>
      <c r="J304" s="60"/>
      <c r="K304" s="60"/>
    </row>
    <row r="305" spans="1:11" hidden="1" x14ac:dyDescent="0.3">
      <c r="A305" s="71"/>
      <c r="B305" s="6" t="s">
        <v>3</v>
      </c>
      <c r="C305" s="1" t="s">
        <v>205</v>
      </c>
      <c r="D305" s="1" t="s">
        <v>206</v>
      </c>
      <c r="E305" s="1" t="s">
        <v>210</v>
      </c>
      <c r="F305" s="1"/>
      <c r="G305" s="60"/>
      <c r="H305" s="60"/>
      <c r="I305" s="60"/>
      <c r="J305" s="60"/>
      <c r="K305" s="60"/>
    </row>
    <row r="306" spans="1:11" hidden="1" x14ac:dyDescent="0.3">
      <c r="A306" s="71"/>
      <c r="B306" s="6" t="s">
        <v>4</v>
      </c>
      <c r="C306" s="1"/>
      <c r="D306" s="1"/>
      <c r="E306" s="1"/>
      <c r="F306" s="1"/>
      <c r="G306" s="60"/>
      <c r="H306" s="60"/>
      <c r="I306" s="60"/>
      <c r="J306" s="60"/>
      <c r="K306" s="60"/>
    </row>
    <row r="307" spans="1:11" hidden="1" x14ac:dyDescent="0.3">
      <c r="A307" s="71"/>
      <c r="B307" s="6" t="s">
        <v>5</v>
      </c>
      <c r="C307" s="12"/>
      <c r="D307" s="12"/>
      <c r="E307" s="12"/>
      <c r="F307" s="1"/>
      <c r="G307" s="60"/>
      <c r="H307" s="60"/>
      <c r="I307" s="60"/>
      <c r="J307" s="60"/>
      <c r="K307" s="60"/>
    </row>
    <row r="308" spans="1:11" hidden="1" x14ac:dyDescent="0.3">
      <c r="A308" s="71"/>
      <c r="B308" s="6" t="s">
        <v>6</v>
      </c>
      <c r="C308" s="1"/>
      <c r="D308" s="1"/>
      <c r="E308" s="1"/>
      <c r="F308" s="1"/>
      <c r="G308" s="60"/>
      <c r="H308" s="60"/>
      <c r="I308" s="60"/>
      <c r="J308" s="60"/>
      <c r="K308" s="60"/>
    </row>
    <row r="309" spans="1:11" ht="100.8" hidden="1" x14ac:dyDescent="0.3">
      <c r="A309" s="71"/>
      <c r="B309" s="6" t="s">
        <v>7</v>
      </c>
      <c r="C309" s="11" t="s">
        <v>208</v>
      </c>
      <c r="D309" s="22" t="s">
        <v>207</v>
      </c>
      <c r="E309" s="10" t="s">
        <v>209</v>
      </c>
      <c r="F309" s="1"/>
      <c r="G309" s="5" t="s">
        <v>11</v>
      </c>
      <c r="H309" s="5" t="s">
        <v>25</v>
      </c>
      <c r="I309" s="4" t="s">
        <v>13</v>
      </c>
      <c r="J309" s="5" t="s">
        <v>14</v>
      </c>
      <c r="K309" s="4" t="s">
        <v>26</v>
      </c>
    </row>
    <row r="310" spans="1:11" hidden="1" x14ac:dyDescent="0.3">
      <c r="A310" s="71"/>
      <c r="B310" s="6" t="s">
        <v>22</v>
      </c>
      <c r="C310" s="3">
        <v>0.13</v>
      </c>
      <c r="D310" s="14">
        <v>0.48</v>
      </c>
      <c r="E310" s="3">
        <v>0.67</v>
      </c>
      <c r="F310" s="1"/>
      <c r="G310" s="3">
        <f>AVERAGE(C310,D310,E310)</f>
        <v>0.42666666666666669</v>
      </c>
      <c r="H310" s="1">
        <f>MEDIAN(C310:E310)</f>
        <v>0.48</v>
      </c>
      <c r="I310" s="1">
        <f>_xlfn.STDEV.S(C310,D310,E310)</f>
        <v>0.27392213005402344</v>
      </c>
      <c r="J310" s="13">
        <f>IFERROR(I310/G310,"")</f>
        <v>0.64200499231411734</v>
      </c>
      <c r="K310" s="3">
        <f>IF(J310&lt;25%,G310,SMALL(G310:H310,1))</f>
        <v>0.42666666666666669</v>
      </c>
    </row>
    <row r="311" spans="1:11" hidden="1" x14ac:dyDescent="0.3">
      <c r="A311" s="72"/>
      <c r="B311" s="7" t="s">
        <v>19</v>
      </c>
      <c r="C311" s="1"/>
      <c r="D311" s="1"/>
      <c r="E311" s="1"/>
      <c r="F311" s="1"/>
    </row>
    <row r="314" spans="1:11" x14ac:dyDescent="0.3">
      <c r="A314" s="73" t="s">
        <v>457</v>
      </c>
      <c r="B314" s="4" t="s">
        <v>2</v>
      </c>
      <c r="C314" s="56" t="s">
        <v>460</v>
      </c>
      <c r="D314" s="57"/>
      <c r="E314" s="57"/>
      <c r="F314" s="57"/>
      <c r="G314" s="58" t="s">
        <v>21</v>
      </c>
      <c r="H314" s="59"/>
      <c r="I314" s="8"/>
      <c r="J314" s="4" t="s">
        <v>18</v>
      </c>
      <c r="K314" s="2" t="s">
        <v>458</v>
      </c>
    </row>
    <row r="315" spans="1:11" x14ac:dyDescent="0.3">
      <c r="A315" s="74"/>
      <c r="B315" s="6"/>
      <c r="C315" s="5" t="s">
        <v>9</v>
      </c>
      <c r="D315" s="5" t="s">
        <v>8</v>
      </c>
      <c r="E315" s="5" t="s">
        <v>10</v>
      </c>
      <c r="F315" s="5" t="s">
        <v>12</v>
      </c>
      <c r="G315" s="60" t="s">
        <v>15</v>
      </c>
      <c r="H315" s="60"/>
      <c r="I315" s="60"/>
      <c r="J315" s="60"/>
      <c r="K315" s="60"/>
    </row>
    <row r="316" spans="1:11" x14ac:dyDescent="0.3">
      <c r="A316" s="74"/>
      <c r="B316" s="6" t="s">
        <v>3</v>
      </c>
      <c r="C316" s="1" t="s">
        <v>212</v>
      </c>
      <c r="D316" s="1" t="s">
        <v>213</v>
      </c>
      <c r="E316" s="1" t="s">
        <v>215</v>
      </c>
      <c r="F316" s="1" t="s">
        <v>463</v>
      </c>
      <c r="G316" s="60"/>
      <c r="H316" s="60"/>
      <c r="I316" s="60"/>
      <c r="J316" s="60"/>
      <c r="K316" s="60"/>
    </row>
    <row r="317" spans="1:11" x14ac:dyDescent="0.3">
      <c r="A317" s="74"/>
      <c r="B317" s="6" t="s">
        <v>4</v>
      </c>
      <c r="C317" s="1"/>
      <c r="D317" s="1"/>
      <c r="E317" s="1"/>
      <c r="F317" s="1"/>
      <c r="G317" s="60"/>
      <c r="H317" s="60"/>
      <c r="I317" s="60"/>
      <c r="J317" s="60"/>
      <c r="K317" s="60"/>
    </row>
    <row r="318" spans="1:11" x14ac:dyDescent="0.3">
      <c r="A318" s="74"/>
      <c r="B318" s="6" t="s">
        <v>5</v>
      </c>
      <c r="C318" s="12">
        <v>45797</v>
      </c>
      <c r="D318" s="12">
        <v>45797</v>
      </c>
      <c r="E318" s="12">
        <v>45797</v>
      </c>
      <c r="F318" s="12">
        <v>45797</v>
      </c>
      <c r="G318" s="60"/>
      <c r="H318" s="60"/>
      <c r="I318" s="60"/>
      <c r="J318" s="60"/>
      <c r="K318" s="60"/>
    </row>
    <row r="319" spans="1:11" x14ac:dyDescent="0.3">
      <c r="A319" s="74"/>
      <c r="B319" s="6" t="s">
        <v>6</v>
      </c>
      <c r="C319" s="1"/>
      <c r="D319" s="1"/>
      <c r="E319" s="1"/>
      <c r="F319" s="1"/>
      <c r="G319" s="60"/>
      <c r="H319" s="60"/>
      <c r="I319" s="60"/>
      <c r="J319" s="60"/>
      <c r="K319" s="60"/>
    </row>
    <row r="320" spans="1:11" ht="66" customHeight="1" x14ac:dyDescent="0.3">
      <c r="A320" s="74"/>
      <c r="B320" s="6" t="s">
        <v>7</v>
      </c>
      <c r="C320" s="11" t="s">
        <v>211</v>
      </c>
      <c r="D320" s="17" t="s">
        <v>214</v>
      </c>
      <c r="E320" s="11" t="s">
        <v>216</v>
      </c>
      <c r="F320" s="11" t="s">
        <v>464</v>
      </c>
      <c r="G320" s="5" t="s">
        <v>11</v>
      </c>
      <c r="H320" s="5" t="s">
        <v>25</v>
      </c>
      <c r="I320" s="4" t="s">
        <v>13</v>
      </c>
      <c r="J320" s="5" t="s">
        <v>14</v>
      </c>
      <c r="K320" s="4" t="s">
        <v>26</v>
      </c>
    </row>
    <row r="321" spans="1:11" x14ac:dyDescent="0.3">
      <c r="A321" s="74"/>
      <c r="B321" s="6" t="s">
        <v>22</v>
      </c>
      <c r="C321" s="3">
        <v>520.6</v>
      </c>
      <c r="D321" s="14">
        <v>227.68</v>
      </c>
      <c r="E321" s="3">
        <v>480.02</v>
      </c>
      <c r="F321" s="3">
        <v>220.88</v>
      </c>
      <c r="G321" s="3">
        <f>AVERAGE(C321,D321,E321,F321)</f>
        <v>362.29499999999996</v>
      </c>
      <c r="H321" s="23">
        <f>MEDIAN(C321:F321)</f>
        <v>353.85</v>
      </c>
      <c r="I321" s="1">
        <f>_xlfn.STDEV.S(C321,D321,E321,F321)</f>
        <v>160.24881601226684</v>
      </c>
      <c r="J321" s="13">
        <f>IFERROR(I321/G321,"")</f>
        <v>0.44231583657590323</v>
      </c>
      <c r="K321" s="3">
        <f>IF(J321&lt;25%,G321,SMALL(G321:H321,1))</f>
        <v>353.85</v>
      </c>
    </row>
    <row r="322" spans="1:11" ht="43.2" x14ac:dyDescent="0.3">
      <c r="A322" s="75"/>
      <c r="B322" s="7" t="s">
        <v>19</v>
      </c>
      <c r="C322" s="10" t="s">
        <v>459</v>
      </c>
      <c r="D322" s="10" t="s">
        <v>461</v>
      </c>
      <c r="E322" s="10" t="s">
        <v>462</v>
      </c>
      <c r="F322" s="10" t="s">
        <v>465</v>
      </c>
    </row>
    <row r="325" spans="1:11" hidden="1" x14ac:dyDescent="0.3">
      <c r="A325" s="70"/>
      <c r="B325" s="4" t="s">
        <v>2</v>
      </c>
      <c r="C325" s="56" t="s">
        <v>217</v>
      </c>
      <c r="D325" s="57"/>
      <c r="E325" s="57"/>
      <c r="F325" s="57"/>
      <c r="G325" s="58" t="s">
        <v>21</v>
      </c>
      <c r="H325" s="59"/>
      <c r="I325" s="8"/>
      <c r="J325" s="4" t="s">
        <v>18</v>
      </c>
      <c r="K325" s="2"/>
    </row>
    <row r="326" spans="1:11" hidden="1" x14ac:dyDescent="0.3">
      <c r="A326" s="71"/>
      <c r="B326" s="6"/>
      <c r="C326" s="5" t="s">
        <v>9</v>
      </c>
      <c r="D326" s="5" t="s">
        <v>8</v>
      </c>
      <c r="E326" s="5" t="s">
        <v>10</v>
      </c>
      <c r="F326" s="5" t="s">
        <v>12</v>
      </c>
      <c r="G326" s="60" t="s">
        <v>15</v>
      </c>
      <c r="H326" s="60"/>
      <c r="I326" s="60"/>
      <c r="J326" s="60"/>
      <c r="K326" s="60"/>
    </row>
    <row r="327" spans="1:11" hidden="1" x14ac:dyDescent="0.3">
      <c r="A327" s="71"/>
      <c r="B327" s="6" t="s">
        <v>3</v>
      </c>
      <c r="C327" s="1" t="s">
        <v>220</v>
      </c>
      <c r="D327" s="1" t="s">
        <v>222</v>
      </c>
      <c r="E327" s="1" t="s">
        <v>223</v>
      </c>
      <c r="F327" s="1"/>
      <c r="G327" s="60"/>
      <c r="H327" s="60"/>
      <c r="I327" s="60"/>
      <c r="J327" s="60"/>
      <c r="K327" s="60"/>
    </row>
    <row r="328" spans="1:11" hidden="1" x14ac:dyDescent="0.3">
      <c r="A328" s="71"/>
      <c r="B328" s="6" t="s">
        <v>4</v>
      </c>
      <c r="C328" s="1"/>
      <c r="D328" s="1"/>
      <c r="E328" s="1"/>
      <c r="F328" s="1"/>
      <c r="G328" s="60"/>
      <c r="H328" s="60"/>
      <c r="I328" s="60"/>
      <c r="J328" s="60"/>
      <c r="K328" s="60"/>
    </row>
    <row r="329" spans="1:11" hidden="1" x14ac:dyDescent="0.3">
      <c r="A329" s="71"/>
      <c r="B329" s="6" t="s">
        <v>5</v>
      </c>
      <c r="C329" s="12"/>
      <c r="D329" s="12"/>
      <c r="E329" s="12"/>
      <c r="F329" s="1"/>
      <c r="G329" s="60"/>
      <c r="H329" s="60"/>
      <c r="I329" s="60"/>
      <c r="J329" s="60"/>
      <c r="K329" s="60"/>
    </row>
    <row r="330" spans="1:11" hidden="1" x14ac:dyDescent="0.3">
      <c r="A330" s="71"/>
      <c r="B330" s="6" t="s">
        <v>6</v>
      </c>
      <c r="C330" s="1"/>
      <c r="D330" s="1"/>
      <c r="E330" s="1"/>
      <c r="F330" s="1"/>
      <c r="G330" s="60"/>
      <c r="H330" s="60"/>
      <c r="I330" s="60"/>
      <c r="J330" s="60"/>
      <c r="K330" s="60"/>
    </row>
    <row r="331" spans="1:11" ht="72" hidden="1" x14ac:dyDescent="0.3">
      <c r="A331" s="71"/>
      <c r="B331" s="6" t="s">
        <v>7</v>
      </c>
      <c r="C331" s="17" t="s">
        <v>219</v>
      </c>
      <c r="D331" s="10" t="s">
        <v>221</v>
      </c>
      <c r="E331" s="10" t="s">
        <v>224</v>
      </c>
      <c r="F331" s="1"/>
      <c r="G331" s="5" t="s">
        <v>11</v>
      </c>
      <c r="H331" s="5" t="s">
        <v>25</v>
      </c>
      <c r="I331" s="4" t="s">
        <v>13</v>
      </c>
      <c r="J331" s="5" t="s">
        <v>14</v>
      </c>
      <c r="K331" s="4" t="s">
        <v>26</v>
      </c>
    </row>
    <row r="332" spans="1:11" hidden="1" x14ac:dyDescent="0.3">
      <c r="A332" s="71"/>
      <c r="B332" s="6" t="s">
        <v>22</v>
      </c>
      <c r="C332" s="3">
        <v>31.06</v>
      </c>
      <c r="D332" s="14">
        <v>33.42</v>
      </c>
      <c r="E332" s="3">
        <v>28.6</v>
      </c>
      <c r="F332" s="1"/>
      <c r="G332" s="3">
        <f>AVERAGE(C332,D332,E332)</f>
        <v>31.026666666666671</v>
      </c>
      <c r="H332" s="1">
        <f>MEDIAN(C332:E332)</f>
        <v>31.06</v>
      </c>
      <c r="I332" s="1">
        <f>_xlfn.STDEV.S(C332,D332,E332)</f>
        <v>2.410172884532007</v>
      </c>
      <c r="J332" s="13">
        <f>IFERROR(I332/G332,"")</f>
        <v>7.7680690305071118E-2</v>
      </c>
      <c r="K332" s="3">
        <f>IF(J332&lt;25%,G332,SMALL(G332:H332,1))</f>
        <v>31.026666666666671</v>
      </c>
    </row>
    <row r="333" spans="1:11" hidden="1" x14ac:dyDescent="0.3">
      <c r="A333" s="72"/>
      <c r="B333" s="7" t="s">
        <v>19</v>
      </c>
      <c r="C333" s="1"/>
      <c r="D333" s="1"/>
      <c r="E333" s="1"/>
      <c r="F333" s="1"/>
    </row>
    <row r="334" spans="1:11" hidden="1" x14ac:dyDescent="0.3"/>
    <row r="335" spans="1:11" hidden="1" x14ac:dyDescent="0.3"/>
    <row r="336" spans="1:11" hidden="1" x14ac:dyDescent="0.3">
      <c r="B336" s="4" t="s">
        <v>2</v>
      </c>
      <c r="C336" s="56" t="s">
        <v>218</v>
      </c>
      <c r="D336" s="57"/>
      <c r="E336" s="57"/>
      <c r="F336" s="57"/>
      <c r="G336" s="58" t="s">
        <v>21</v>
      </c>
      <c r="H336" s="59"/>
      <c r="I336" s="8"/>
      <c r="J336" s="4" t="s">
        <v>18</v>
      </c>
      <c r="K336" s="2"/>
    </row>
    <row r="337" spans="1:11" hidden="1" x14ac:dyDescent="0.3">
      <c r="B337" s="6"/>
      <c r="C337" s="5" t="s">
        <v>9</v>
      </c>
      <c r="D337" s="5" t="s">
        <v>8</v>
      </c>
      <c r="E337" s="5" t="s">
        <v>10</v>
      </c>
      <c r="F337" s="5" t="s">
        <v>12</v>
      </c>
      <c r="G337" s="60" t="s">
        <v>15</v>
      </c>
      <c r="H337" s="60"/>
      <c r="I337" s="60"/>
      <c r="J337" s="60"/>
      <c r="K337" s="60"/>
    </row>
    <row r="338" spans="1:11" hidden="1" x14ac:dyDescent="0.3">
      <c r="B338" s="6" t="s">
        <v>3</v>
      </c>
      <c r="C338" s="1" t="s">
        <v>225</v>
      </c>
      <c r="D338" s="1" t="s">
        <v>227</v>
      </c>
      <c r="E338" s="1" t="s">
        <v>220</v>
      </c>
      <c r="F338" s="1"/>
      <c r="G338" s="60"/>
      <c r="H338" s="60"/>
      <c r="I338" s="60"/>
      <c r="J338" s="60"/>
      <c r="K338" s="60"/>
    </row>
    <row r="339" spans="1:11" hidden="1" x14ac:dyDescent="0.3">
      <c r="B339" s="6" t="s">
        <v>4</v>
      </c>
      <c r="C339" s="1"/>
      <c r="D339" s="1"/>
      <c r="E339" s="1"/>
      <c r="F339" s="1"/>
      <c r="G339" s="60"/>
      <c r="H339" s="60"/>
      <c r="I339" s="60"/>
      <c r="J339" s="60"/>
      <c r="K339" s="60"/>
    </row>
    <row r="340" spans="1:11" hidden="1" x14ac:dyDescent="0.3">
      <c r="B340" s="6" t="s">
        <v>5</v>
      </c>
      <c r="C340" s="12"/>
      <c r="D340" s="12"/>
      <c r="E340" s="12"/>
      <c r="F340" s="1"/>
      <c r="G340" s="60"/>
      <c r="H340" s="60"/>
      <c r="I340" s="60"/>
      <c r="J340" s="60"/>
      <c r="K340" s="60"/>
    </row>
    <row r="341" spans="1:11" hidden="1" x14ac:dyDescent="0.3">
      <c r="B341" s="6" t="s">
        <v>6</v>
      </c>
      <c r="C341" s="1"/>
      <c r="D341" s="1"/>
      <c r="E341" s="1"/>
      <c r="F341" s="1"/>
      <c r="G341" s="60"/>
      <c r="H341" s="60"/>
      <c r="I341" s="60"/>
      <c r="J341" s="60"/>
      <c r="K341" s="60"/>
    </row>
    <row r="342" spans="1:11" ht="57.6" hidden="1" x14ac:dyDescent="0.3">
      <c r="B342" s="6" t="s">
        <v>7</v>
      </c>
      <c r="C342" s="11" t="s">
        <v>226</v>
      </c>
      <c r="D342" s="10" t="s">
        <v>228</v>
      </c>
      <c r="E342" s="10" t="s">
        <v>229</v>
      </c>
      <c r="F342" s="1"/>
      <c r="G342" s="5" t="s">
        <v>11</v>
      </c>
      <c r="H342" s="5" t="s">
        <v>25</v>
      </c>
      <c r="I342" s="4" t="s">
        <v>13</v>
      </c>
      <c r="J342" s="5" t="s">
        <v>14</v>
      </c>
      <c r="K342" s="4" t="s">
        <v>26</v>
      </c>
    </row>
    <row r="343" spans="1:11" hidden="1" x14ac:dyDescent="0.3">
      <c r="B343" s="6" t="s">
        <v>22</v>
      </c>
      <c r="C343" s="3">
        <v>107.09</v>
      </c>
      <c r="D343" s="14">
        <v>126.36</v>
      </c>
      <c r="E343" s="3">
        <v>130.58000000000001</v>
      </c>
      <c r="F343" s="1"/>
      <c r="G343" s="3">
        <f>AVERAGE(C343,D343,E343)</f>
        <v>121.34333333333332</v>
      </c>
      <c r="H343" s="1">
        <f>MEDIAN(C343:E343)</f>
        <v>126.36</v>
      </c>
      <c r="I343" s="1">
        <f>_xlfn.STDEV.S(C343,D343,E343)</f>
        <v>12.522788560593579</v>
      </c>
      <c r="J343" s="13">
        <f>IFERROR(I343/G343,"")</f>
        <v>0.10320129022822498</v>
      </c>
      <c r="K343" s="3">
        <f>IF(J343&lt;25%,G343,SMALL(G343:H343,1))</f>
        <v>121.34333333333332</v>
      </c>
    </row>
    <row r="344" spans="1:11" hidden="1" x14ac:dyDescent="0.3">
      <c r="B344" s="7" t="s">
        <v>19</v>
      </c>
      <c r="C344" s="1"/>
      <c r="D344" s="1"/>
      <c r="E344" s="1"/>
      <c r="F344" s="1"/>
    </row>
    <row r="347" spans="1:11" x14ac:dyDescent="0.3">
      <c r="A347" s="53" t="s">
        <v>412</v>
      </c>
      <c r="B347" s="4" t="s">
        <v>2</v>
      </c>
      <c r="C347" s="56" t="s">
        <v>230</v>
      </c>
      <c r="D347" s="57"/>
      <c r="E347" s="57"/>
      <c r="F347" s="57"/>
      <c r="G347" s="58" t="s">
        <v>21</v>
      </c>
      <c r="H347" s="59"/>
      <c r="I347" s="8"/>
      <c r="J347" s="4" t="s">
        <v>18</v>
      </c>
      <c r="K347" s="2" t="s">
        <v>23</v>
      </c>
    </row>
    <row r="348" spans="1:11" x14ac:dyDescent="0.3">
      <c r="A348" s="54"/>
      <c r="B348" s="6"/>
      <c r="C348" s="5" t="s">
        <v>9</v>
      </c>
      <c r="D348" s="5" t="s">
        <v>8</v>
      </c>
      <c r="E348" s="5" t="s">
        <v>10</v>
      </c>
      <c r="F348" s="5" t="s">
        <v>12</v>
      </c>
      <c r="G348" s="60" t="s">
        <v>15</v>
      </c>
      <c r="H348" s="60"/>
      <c r="I348" s="60"/>
      <c r="J348" s="60"/>
      <c r="K348" s="60"/>
    </row>
    <row r="349" spans="1:11" x14ac:dyDescent="0.3">
      <c r="A349" s="54"/>
      <c r="B349" s="6" t="s">
        <v>3</v>
      </c>
      <c r="C349" s="1" t="s">
        <v>241</v>
      </c>
      <c r="D349" s="1" t="s">
        <v>244</v>
      </c>
      <c r="E349" s="1" t="s">
        <v>246</v>
      </c>
      <c r="F349" s="1"/>
      <c r="G349" s="60"/>
      <c r="H349" s="60"/>
      <c r="I349" s="60"/>
      <c r="J349" s="60"/>
      <c r="K349" s="60"/>
    </row>
    <row r="350" spans="1:11" x14ac:dyDescent="0.3">
      <c r="A350" s="54"/>
      <c r="B350" s="6" t="s">
        <v>4</v>
      </c>
      <c r="C350" s="1"/>
      <c r="D350" s="1"/>
      <c r="E350" s="1"/>
      <c r="F350" s="1"/>
      <c r="G350" s="60"/>
      <c r="H350" s="60"/>
      <c r="I350" s="60"/>
      <c r="J350" s="60"/>
      <c r="K350" s="60"/>
    </row>
    <row r="351" spans="1:11" x14ac:dyDescent="0.3">
      <c r="A351" s="54"/>
      <c r="B351" s="6" t="s">
        <v>5</v>
      </c>
      <c r="C351" s="12">
        <v>45792</v>
      </c>
      <c r="D351" s="12">
        <v>45792</v>
      </c>
      <c r="E351" s="12">
        <v>45792</v>
      </c>
      <c r="F351" s="1"/>
      <c r="G351" s="60"/>
      <c r="H351" s="60"/>
      <c r="I351" s="60"/>
      <c r="J351" s="60"/>
      <c r="K351" s="60"/>
    </row>
    <row r="352" spans="1:11" x14ac:dyDescent="0.3">
      <c r="A352" s="54"/>
      <c r="B352" s="6" t="s">
        <v>6</v>
      </c>
      <c r="C352" s="1"/>
      <c r="D352" s="1"/>
      <c r="E352" s="1"/>
      <c r="F352" s="1"/>
      <c r="G352" s="60"/>
      <c r="H352" s="60"/>
      <c r="I352" s="60"/>
      <c r="J352" s="60"/>
      <c r="K352" s="60"/>
    </row>
    <row r="353" spans="1:11" ht="259.2" x14ac:dyDescent="0.3">
      <c r="A353" s="54"/>
      <c r="B353" s="6" t="s">
        <v>7</v>
      </c>
      <c r="C353" s="17" t="s">
        <v>242</v>
      </c>
      <c r="D353" s="11" t="s">
        <v>243</v>
      </c>
      <c r="E353" s="10" t="s">
        <v>245</v>
      </c>
      <c r="F353" s="1"/>
      <c r="G353" s="5" t="s">
        <v>11</v>
      </c>
      <c r="H353" s="5" t="s">
        <v>25</v>
      </c>
      <c r="I353" s="4" t="s">
        <v>13</v>
      </c>
      <c r="J353" s="5" t="s">
        <v>14</v>
      </c>
      <c r="K353" s="4" t="s">
        <v>26</v>
      </c>
    </row>
    <row r="354" spans="1:11" x14ac:dyDescent="0.3">
      <c r="A354" s="55"/>
      <c r="B354" s="6" t="s">
        <v>22</v>
      </c>
      <c r="C354" s="3">
        <f>60/64</f>
        <v>0.9375</v>
      </c>
      <c r="D354" s="14">
        <f>11.8/15</f>
        <v>0.78666666666666674</v>
      </c>
      <c r="E354" s="3">
        <f>78/50</f>
        <v>1.56</v>
      </c>
      <c r="F354" s="1"/>
      <c r="G354" s="3">
        <f>AVERAGE(C354,D354,E354)</f>
        <v>1.0947222222222222</v>
      </c>
      <c r="H354" s="1">
        <f>MEDIAN(C354:E354)</f>
        <v>0.9375</v>
      </c>
      <c r="I354" s="1">
        <f>_xlfn.STDEV.S(C354,D354,E354)</f>
        <v>0.4099393021917776</v>
      </c>
      <c r="J354" s="13">
        <f>IFERROR(I354/G354,"")</f>
        <v>0.37446878657457483</v>
      </c>
      <c r="K354" s="3">
        <f>IF(J354&lt;25%,G354,SMALL(G354:H354,1))</f>
        <v>0.9375</v>
      </c>
    </row>
    <row r="356" spans="1:11" x14ac:dyDescent="0.3">
      <c r="A356" s="73" t="s">
        <v>413</v>
      </c>
      <c r="B356" s="4" t="s">
        <v>2</v>
      </c>
      <c r="C356" s="56" t="s">
        <v>231</v>
      </c>
      <c r="D356" s="57"/>
      <c r="E356" s="57"/>
      <c r="F356" s="57"/>
      <c r="G356" s="58" t="s">
        <v>21</v>
      </c>
      <c r="H356" s="59"/>
      <c r="I356" s="8"/>
      <c r="J356" s="4" t="s">
        <v>18</v>
      </c>
      <c r="K356" s="2"/>
    </row>
    <row r="357" spans="1:11" x14ac:dyDescent="0.3">
      <c r="A357" s="74"/>
      <c r="B357" s="6"/>
      <c r="C357" s="5" t="s">
        <v>9</v>
      </c>
      <c r="D357" s="5" t="s">
        <v>8</v>
      </c>
      <c r="E357" s="5" t="s">
        <v>10</v>
      </c>
      <c r="F357" s="5" t="s">
        <v>12</v>
      </c>
      <c r="G357" s="60" t="s">
        <v>15</v>
      </c>
      <c r="H357" s="60"/>
      <c r="I357" s="60"/>
      <c r="J357" s="60"/>
      <c r="K357" s="60"/>
    </row>
    <row r="358" spans="1:11" x14ac:dyDescent="0.3">
      <c r="A358" s="74"/>
      <c r="B358" s="6" t="s">
        <v>3</v>
      </c>
      <c r="C358" s="1" t="s">
        <v>248</v>
      </c>
      <c r="D358" s="1" t="s">
        <v>250</v>
      </c>
      <c r="E358" s="1" t="s">
        <v>251</v>
      </c>
      <c r="F358" s="1"/>
      <c r="G358" s="60"/>
      <c r="H358" s="60"/>
      <c r="I358" s="60"/>
      <c r="J358" s="60"/>
      <c r="K358" s="60"/>
    </row>
    <row r="359" spans="1:11" x14ac:dyDescent="0.3">
      <c r="A359" s="74"/>
      <c r="B359" s="6" t="s">
        <v>4</v>
      </c>
      <c r="C359" s="1"/>
      <c r="D359" s="1"/>
      <c r="E359" s="1"/>
      <c r="F359" s="1"/>
      <c r="G359" s="60"/>
      <c r="H359" s="60"/>
      <c r="I359" s="60"/>
      <c r="J359" s="60"/>
      <c r="K359" s="60"/>
    </row>
    <row r="360" spans="1:11" x14ac:dyDescent="0.3">
      <c r="A360" s="74"/>
      <c r="B360" s="6" t="s">
        <v>5</v>
      </c>
      <c r="C360" s="12">
        <v>45792</v>
      </c>
      <c r="D360" s="12">
        <v>45792</v>
      </c>
      <c r="E360" s="12">
        <v>45792</v>
      </c>
      <c r="F360" s="1"/>
      <c r="G360" s="60"/>
      <c r="H360" s="60"/>
      <c r="I360" s="60"/>
      <c r="J360" s="60"/>
      <c r="K360" s="60"/>
    </row>
    <row r="361" spans="1:11" x14ac:dyDescent="0.3">
      <c r="A361" s="74"/>
      <c r="B361" s="6" t="s">
        <v>6</v>
      </c>
      <c r="C361" s="1"/>
      <c r="D361" s="1"/>
      <c r="E361" s="1"/>
      <c r="F361" s="1"/>
      <c r="G361" s="60"/>
      <c r="H361" s="60"/>
      <c r="I361" s="60"/>
      <c r="J361" s="60"/>
      <c r="K361" s="60"/>
    </row>
    <row r="362" spans="1:11" ht="30" customHeight="1" x14ac:dyDescent="0.3">
      <c r="A362" s="74"/>
      <c r="B362" s="6" t="s">
        <v>7</v>
      </c>
      <c r="C362" s="17" t="s">
        <v>247</v>
      </c>
      <c r="D362" s="11" t="s">
        <v>249</v>
      </c>
      <c r="E362" s="11" t="s">
        <v>252</v>
      </c>
      <c r="F362" s="1"/>
      <c r="G362" s="5" t="s">
        <v>11</v>
      </c>
      <c r="H362" s="5" t="s">
        <v>25</v>
      </c>
      <c r="I362" s="4" t="s">
        <v>13</v>
      </c>
      <c r="J362" s="5" t="s">
        <v>14</v>
      </c>
      <c r="K362" s="4" t="s">
        <v>26</v>
      </c>
    </row>
    <row r="363" spans="1:11" x14ac:dyDescent="0.3">
      <c r="A363" s="74"/>
      <c r="B363" s="6" t="s">
        <v>22</v>
      </c>
      <c r="C363" s="3">
        <v>3.71</v>
      </c>
      <c r="D363" s="14">
        <f>39.9/12</f>
        <v>3.3249999999999997</v>
      </c>
      <c r="E363" s="3">
        <v>2.5</v>
      </c>
      <c r="F363" s="1"/>
      <c r="G363" s="3">
        <f>AVERAGE(C363,D363,E363)</f>
        <v>3.1783333333333332</v>
      </c>
      <c r="H363" s="1">
        <f>MEDIAN(C363:E363)</f>
        <v>3.3249999999999997</v>
      </c>
      <c r="I363" s="1">
        <f>_xlfn.STDEV.S(C363,D363,E363)</f>
        <v>0.6181895610032031</v>
      </c>
      <c r="J363" s="13">
        <f>IFERROR(I363/G363,"")</f>
        <v>0.19450117283792442</v>
      </c>
      <c r="K363" s="3">
        <f>IF(J363&lt;25%,G363,SMALL(G363:H363,1))</f>
        <v>3.1783333333333332</v>
      </c>
    </row>
    <row r="364" spans="1:11" x14ac:dyDescent="0.3">
      <c r="A364" s="75"/>
      <c r="B364" s="7" t="s">
        <v>19</v>
      </c>
      <c r="C364" s="1"/>
      <c r="D364" s="1"/>
      <c r="E364" s="1"/>
      <c r="F364" s="1"/>
    </row>
    <row r="367" spans="1:11" x14ac:dyDescent="0.3">
      <c r="A367" s="73" t="s">
        <v>414</v>
      </c>
      <c r="B367" s="4" t="s">
        <v>2</v>
      </c>
      <c r="C367" s="56" t="s">
        <v>232</v>
      </c>
      <c r="D367" s="57"/>
      <c r="E367" s="57"/>
      <c r="F367" s="57"/>
      <c r="G367" s="58" t="s">
        <v>21</v>
      </c>
      <c r="H367" s="59"/>
      <c r="I367" s="8"/>
      <c r="J367" s="4" t="s">
        <v>18</v>
      </c>
      <c r="K367" s="2"/>
    </row>
    <row r="368" spans="1:11" x14ac:dyDescent="0.3">
      <c r="A368" s="74"/>
      <c r="B368" s="6"/>
      <c r="C368" s="5" t="s">
        <v>9</v>
      </c>
      <c r="D368" s="5" t="s">
        <v>8</v>
      </c>
      <c r="E368" s="5" t="s">
        <v>10</v>
      </c>
      <c r="F368" s="5" t="s">
        <v>12</v>
      </c>
      <c r="G368" s="60" t="s">
        <v>15</v>
      </c>
      <c r="H368" s="60"/>
      <c r="I368" s="60"/>
      <c r="J368" s="60"/>
      <c r="K368" s="60"/>
    </row>
    <row r="369" spans="1:11" x14ac:dyDescent="0.3">
      <c r="A369" s="74"/>
      <c r="B369" s="6" t="s">
        <v>3</v>
      </c>
      <c r="C369" s="1" t="s">
        <v>248</v>
      </c>
      <c r="D369" s="1" t="s">
        <v>254</v>
      </c>
      <c r="E369" s="1" t="s">
        <v>256</v>
      </c>
      <c r="F369" s="1"/>
      <c r="G369" s="60"/>
      <c r="H369" s="60"/>
      <c r="I369" s="60"/>
      <c r="J369" s="60"/>
      <c r="K369" s="60"/>
    </row>
    <row r="370" spans="1:11" x14ac:dyDescent="0.3">
      <c r="A370" s="74"/>
      <c r="B370" s="6" t="s">
        <v>4</v>
      </c>
      <c r="C370" s="1"/>
      <c r="D370" s="1"/>
      <c r="E370" s="1"/>
      <c r="F370" s="1"/>
      <c r="G370" s="60"/>
      <c r="H370" s="60"/>
      <c r="I370" s="60"/>
      <c r="J370" s="60"/>
      <c r="K370" s="60"/>
    </row>
    <row r="371" spans="1:11" x14ac:dyDescent="0.3">
      <c r="A371" s="74"/>
      <c r="B371" s="6" t="s">
        <v>5</v>
      </c>
      <c r="C371" s="12"/>
      <c r="D371" s="12">
        <v>45796</v>
      </c>
      <c r="E371" s="12">
        <v>45796</v>
      </c>
      <c r="F371" s="1"/>
      <c r="G371" s="60"/>
      <c r="H371" s="60"/>
      <c r="I371" s="60"/>
      <c r="J371" s="60"/>
      <c r="K371" s="60"/>
    </row>
    <row r="372" spans="1:11" x14ac:dyDescent="0.3">
      <c r="A372" s="74"/>
      <c r="B372" s="6" t="s">
        <v>6</v>
      </c>
      <c r="C372" s="1"/>
      <c r="D372" s="1"/>
      <c r="E372" s="1"/>
      <c r="F372" s="1"/>
      <c r="G372" s="60"/>
      <c r="H372" s="60"/>
      <c r="I372" s="60"/>
      <c r="J372" s="60"/>
      <c r="K372" s="60"/>
    </row>
    <row r="373" spans="1:11" ht="57.6" x14ac:dyDescent="0.3">
      <c r="A373" s="74"/>
      <c r="B373" s="6" t="s">
        <v>7</v>
      </c>
      <c r="C373" s="17" t="s">
        <v>253</v>
      </c>
      <c r="D373" s="11" t="s">
        <v>255</v>
      </c>
      <c r="E373" s="11" t="s">
        <v>257</v>
      </c>
      <c r="F373" s="1"/>
      <c r="G373" s="5" t="s">
        <v>11</v>
      </c>
      <c r="H373" s="5" t="s">
        <v>25</v>
      </c>
      <c r="I373" s="4" t="s">
        <v>13</v>
      </c>
      <c r="J373" s="5" t="s">
        <v>14</v>
      </c>
      <c r="K373" s="4" t="s">
        <v>26</v>
      </c>
    </row>
    <row r="374" spans="1:11" x14ac:dyDescent="0.3">
      <c r="A374" s="74"/>
      <c r="B374" s="6" t="s">
        <v>22</v>
      </c>
      <c r="C374" s="3">
        <v>16.39</v>
      </c>
      <c r="D374" s="14">
        <v>39.9</v>
      </c>
      <c r="E374" s="3">
        <v>14.85</v>
      </c>
      <c r="F374" s="1"/>
      <c r="G374" s="3">
        <f>AVERAGE(C374,D374,E374)</f>
        <v>23.713333333333335</v>
      </c>
      <c r="H374" s="1">
        <f>MEDIAN(C374:E374)</f>
        <v>16.39</v>
      </c>
      <c r="I374" s="1">
        <f>_xlfn.STDEV.S(C374,D374,E374)</f>
        <v>14.039196320777533</v>
      </c>
      <c r="J374" s="13">
        <f>IFERROR(I374/G374,"")</f>
        <v>0.59203807931308117</v>
      </c>
      <c r="K374" s="3">
        <f>IF(J374&lt;25%,G374,SMALL(G374:H374,1))</f>
        <v>16.39</v>
      </c>
    </row>
    <row r="375" spans="1:11" x14ac:dyDescent="0.3">
      <c r="A375" s="75"/>
      <c r="B375" s="7" t="s">
        <v>19</v>
      </c>
      <c r="C375" s="1"/>
      <c r="D375" s="1"/>
      <c r="E375" s="1"/>
      <c r="F375" s="1"/>
    </row>
    <row r="378" spans="1:11" x14ac:dyDescent="0.3">
      <c r="A378" s="53" t="s">
        <v>415</v>
      </c>
      <c r="B378" s="4" t="s">
        <v>2</v>
      </c>
      <c r="C378" s="56" t="s">
        <v>233</v>
      </c>
      <c r="D378" s="57"/>
      <c r="E378" s="57"/>
      <c r="F378" s="57"/>
      <c r="G378" s="58" t="s">
        <v>21</v>
      </c>
      <c r="H378" s="59"/>
      <c r="I378" s="8"/>
      <c r="J378" s="4" t="s">
        <v>18</v>
      </c>
      <c r="K378" s="2"/>
    </row>
    <row r="379" spans="1:11" x14ac:dyDescent="0.3">
      <c r="A379" s="54"/>
      <c r="B379" s="6"/>
      <c r="C379" s="5" t="s">
        <v>9</v>
      </c>
      <c r="D379" s="5" t="s">
        <v>8</v>
      </c>
      <c r="E379" s="5" t="s">
        <v>10</v>
      </c>
      <c r="F379" s="5" t="s">
        <v>12</v>
      </c>
      <c r="G379" s="60" t="s">
        <v>15</v>
      </c>
      <c r="H379" s="60"/>
      <c r="I379" s="60"/>
      <c r="J379" s="60"/>
      <c r="K379" s="60"/>
    </row>
    <row r="380" spans="1:11" x14ac:dyDescent="0.3">
      <c r="A380" s="54"/>
      <c r="B380" s="6" t="s">
        <v>3</v>
      </c>
      <c r="C380" s="1" t="s">
        <v>251</v>
      </c>
      <c r="D380" s="1" t="s">
        <v>260</v>
      </c>
      <c r="E380" s="1" t="s">
        <v>262</v>
      </c>
      <c r="F380" s="1" t="s">
        <v>180</v>
      </c>
      <c r="G380" s="60"/>
      <c r="H380" s="60"/>
      <c r="I380" s="60"/>
      <c r="J380" s="60"/>
      <c r="K380" s="60"/>
    </row>
    <row r="381" spans="1:11" x14ac:dyDescent="0.3">
      <c r="A381" s="54"/>
      <c r="B381" s="6" t="s">
        <v>4</v>
      </c>
      <c r="C381" s="1"/>
      <c r="D381" s="1"/>
      <c r="E381" s="1"/>
      <c r="F381" s="1"/>
      <c r="G381" s="60"/>
      <c r="H381" s="60"/>
      <c r="I381" s="60"/>
      <c r="J381" s="60"/>
      <c r="K381" s="60"/>
    </row>
    <row r="382" spans="1:11" x14ac:dyDescent="0.3">
      <c r="A382" s="54"/>
      <c r="B382" s="6" t="s">
        <v>5</v>
      </c>
      <c r="C382" s="12">
        <v>45796</v>
      </c>
      <c r="D382" s="12">
        <v>45796</v>
      </c>
      <c r="E382" s="12">
        <v>45796</v>
      </c>
      <c r="F382" s="12">
        <v>45796</v>
      </c>
      <c r="G382" s="60"/>
      <c r="H382" s="60"/>
      <c r="I382" s="60"/>
      <c r="J382" s="60"/>
      <c r="K382" s="60"/>
    </row>
    <row r="383" spans="1:11" x14ac:dyDescent="0.3">
      <c r="A383" s="54"/>
      <c r="B383" s="6" t="s">
        <v>6</v>
      </c>
      <c r="C383" s="1"/>
      <c r="D383" s="1"/>
      <c r="E383" s="1"/>
      <c r="F383" s="1"/>
      <c r="G383" s="60"/>
      <c r="H383" s="60"/>
      <c r="I383" s="60"/>
      <c r="J383" s="60"/>
      <c r="K383" s="60"/>
    </row>
    <row r="384" spans="1:11" ht="45" customHeight="1" x14ac:dyDescent="0.3">
      <c r="A384" s="54"/>
      <c r="B384" s="6" t="s">
        <v>7</v>
      </c>
      <c r="C384" s="17" t="s">
        <v>258</v>
      </c>
      <c r="D384" s="11" t="s">
        <v>259</v>
      </c>
      <c r="E384" s="11" t="s">
        <v>261</v>
      </c>
      <c r="F384" s="27" t="s">
        <v>263</v>
      </c>
      <c r="G384" s="5" t="s">
        <v>11</v>
      </c>
      <c r="H384" s="5" t="s">
        <v>25</v>
      </c>
      <c r="I384" s="4" t="s">
        <v>13</v>
      </c>
      <c r="J384" s="5" t="s">
        <v>14</v>
      </c>
      <c r="K384" s="4" t="s">
        <v>26</v>
      </c>
    </row>
    <row r="385" spans="1:11" x14ac:dyDescent="0.3">
      <c r="A385" s="55"/>
      <c r="B385" s="6" t="s">
        <v>22</v>
      </c>
      <c r="C385" s="3">
        <v>90</v>
      </c>
      <c r="D385" s="14">
        <v>52</v>
      </c>
      <c r="E385" s="3">
        <v>149.9</v>
      </c>
      <c r="F385" s="1">
        <v>94.84</v>
      </c>
      <c r="G385" s="3">
        <f>AVERAGE(C385,D385,E385,F385)</f>
        <v>96.685000000000002</v>
      </c>
      <c r="H385" s="23">
        <f>MEDIAN(C385:F385)</f>
        <v>92.42</v>
      </c>
      <c r="I385" s="1">
        <f>_xlfn.STDEV.S(C385,D385,E385,F385)</f>
        <v>40.318228714399964</v>
      </c>
      <c r="J385" s="13">
        <f>IFERROR(I385/G385,"")</f>
        <v>0.41700603727982588</v>
      </c>
      <c r="K385" s="3">
        <f>IF(J385&lt;25%,G385,SMALL(G385:H385,1))</f>
        <v>92.42</v>
      </c>
    </row>
    <row r="387" spans="1:11" x14ac:dyDescent="0.3">
      <c r="A387" s="53" t="s">
        <v>416</v>
      </c>
      <c r="B387" s="4" t="s">
        <v>2</v>
      </c>
      <c r="C387" s="56" t="s">
        <v>235</v>
      </c>
      <c r="D387" s="57"/>
      <c r="E387" s="57"/>
      <c r="F387" s="57"/>
      <c r="G387" s="58" t="s">
        <v>21</v>
      </c>
      <c r="H387" s="59"/>
      <c r="I387" s="8"/>
      <c r="J387" s="4" t="s">
        <v>18</v>
      </c>
      <c r="K387" s="2"/>
    </row>
    <row r="388" spans="1:11" x14ac:dyDescent="0.3">
      <c r="A388" s="54"/>
      <c r="B388" s="6"/>
      <c r="C388" s="5" t="s">
        <v>9</v>
      </c>
      <c r="D388" s="5" t="s">
        <v>8</v>
      </c>
      <c r="E388" s="5" t="s">
        <v>10</v>
      </c>
      <c r="F388" s="5" t="s">
        <v>12</v>
      </c>
      <c r="G388" s="60" t="s">
        <v>15</v>
      </c>
      <c r="H388" s="60"/>
      <c r="I388" s="60"/>
      <c r="J388" s="60"/>
      <c r="K388" s="60"/>
    </row>
    <row r="389" spans="1:11" x14ac:dyDescent="0.3">
      <c r="A389" s="54"/>
      <c r="B389" s="6" t="s">
        <v>3</v>
      </c>
      <c r="C389" s="1" t="s">
        <v>264</v>
      </c>
      <c r="D389" s="1" t="s">
        <v>267</v>
      </c>
      <c r="E389" s="1" t="s">
        <v>256</v>
      </c>
      <c r="F389" s="1"/>
      <c r="G389" s="60"/>
      <c r="H389" s="60"/>
      <c r="I389" s="60"/>
      <c r="J389" s="60"/>
      <c r="K389" s="60"/>
    </row>
    <row r="390" spans="1:11" x14ac:dyDescent="0.3">
      <c r="A390" s="54"/>
      <c r="B390" s="6" t="s">
        <v>4</v>
      </c>
      <c r="C390" s="1"/>
      <c r="D390" s="1"/>
      <c r="E390" s="1"/>
      <c r="F390" s="1"/>
      <c r="G390" s="60"/>
      <c r="H390" s="60"/>
      <c r="I390" s="60"/>
      <c r="J390" s="60"/>
      <c r="K390" s="60"/>
    </row>
    <row r="391" spans="1:11" x14ac:dyDescent="0.3">
      <c r="A391" s="54"/>
      <c r="B391" s="6" t="s">
        <v>5</v>
      </c>
      <c r="C391" s="12">
        <v>45796</v>
      </c>
      <c r="D391" s="12">
        <v>45796</v>
      </c>
      <c r="E391" s="12">
        <v>45796</v>
      </c>
      <c r="F391" s="1"/>
      <c r="G391" s="60"/>
      <c r="H391" s="60"/>
      <c r="I391" s="60"/>
      <c r="J391" s="60"/>
      <c r="K391" s="60"/>
    </row>
    <row r="392" spans="1:11" x14ac:dyDescent="0.3">
      <c r="A392" s="54"/>
      <c r="B392" s="6" t="s">
        <v>6</v>
      </c>
      <c r="C392" s="1"/>
      <c r="D392" s="1"/>
      <c r="E392" s="1"/>
      <c r="F392" s="1"/>
      <c r="G392" s="60"/>
      <c r="H392" s="60"/>
      <c r="I392" s="60"/>
      <c r="J392" s="60"/>
      <c r="K392" s="60"/>
    </row>
    <row r="393" spans="1:11" ht="45" customHeight="1" x14ac:dyDescent="0.3">
      <c r="A393" s="54"/>
      <c r="B393" s="6" t="s">
        <v>7</v>
      </c>
      <c r="C393" s="17" t="s">
        <v>265</v>
      </c>
      <c r="D393" s="11" t="s">
        <v>266</v>
      </c>
      <c r="E393" s="11" t="s">
        <v>268</v>
      </c>
      <c r="F393" s="1"/>
      <c r="G393" s="5" t="s">
        <v>11</v>
      </c>
      <c r="H393" s="5" t="s">
        <v>25</v>
      </c>
      <c r="I393" s="4" t="s">
        <v>13</v>
      </c>
      <c r="J393" s="5" t="s">
        <v>14</v>
      </c>
      <c r="K393" s="4" t="s">
        <v>26</v>
      </c>
    </row>
    <row r="394" spans="1:11" x14ac:dyDescent="0.3">
      <c r="A394" s="54"/>
      <c r="B394" s="6" t="s">
        <v>22</v>
      </c>
      <c r="C394" s="3">
        <v>46.46</v>
      </c>
      <c r="D394" s="14">
        <v>30</v>
      </c>
      <c r="E394" s="3">
        <v>21.84</v>
      </c>
      <c r="F394" s="1"/>
      <c r="G394" s="3">
        <f>AVERAGE(C394,D394,E394)</f>
        <v>32.766666666666673</v>
      </c>
      <c r="H394" s="1">
        <f>MEDIAN(C394:E394)</f>
        <v>30</v>
      </c>
      <c r="I394" s="1">
        <f>_xlfn.STDEV.S(C394,D394,E394)</f>
        <v>12.541010060331379</v>
      </c>
      <c r="J394" s="13">
        <f>IFERROR(I394/G394,"")</f>
        <v>0.38273682788396879</v>
      </c>
      <c r="K394" s="3">
        <f>IF(J394&lt;25%,G394,SMALL(G394:H394,1))</f>
        <v>30</v>
      </c>
    </row>
    <row r="395" spans="1:11" x14ac:dyDescent="0.3">
      <c r="A395" s="55"/>
      <c r="B395" s="7" t="s">
        <v>19</v>
      </c>
      <c r="C395" s="1"/>
      <c r="D395" s="1"/>
      <c r="E395" s="1"/>
      <c r="F395" s="1"/>
    </row>
    <row r="398" spans="1:11" x14ac:dyDescent="0.3">
      <c r="A398" s="53" t="s">
        <v>419</v>
      </c>
      <c r="B398" s="4" t="s">
        <v>2</v>
      </c>
      <c r="C398" s="56" t="s">
        <v>234</v>
      </c>
      <c r="D398" s="57"/>
      <c r="E398" s="57"/>
      <c r="F398" s="57"/>
      <c r="G398" s="58" t="s">
        <v>21</v>
      </c>
      <c r="H398" s="59"/>
      <c r="I398" s="8"/>
      <c r="J398" s="4" t="s">
        <v>18</v>
      </c>
      <c r="K398" s="2"/>
    </row>
    <row r="399" spans="1:11" x14ac:dyDescent="0.3">
      <c r="A399" s="54"/>
      <c r="B399" s="6"/>
      <c r="C399" s="5" t="s">
        <v>9</v>
      </c>
      <c r="D399" s="5" t="s">
        <v>8</v>
      </c>
      <c r="E399" s="5" t="s">
        <v>10</v>
      </c>
      <c r="F399" s="5" t="s">
        <v>12</v>
      </c>
      <c r="G399" s="60" t="s">
        <v>15</v>
      </c>
      <c r="H399" s="60"/>
      <c r="I399" s="60"/>
      <c r="J399" s="60"/>
      <c r="K399" s="60"/>
    </row>
    <row r="400" spans="1:11" x14ac:dyDescent="0.3">
      <c r="A400" s="54"/>
      <c r="B400" s="6" t="s">
        <v>3</v>
      </c>
      <c r="C400" s="1" t="s">
        <v>269</v>
      </c>
      <c r="D400" s="1" t="s">
        <v>251</v>
      </c>
      <c r="E400" s="1" t="s">
        <v>272</v>
      </c>
      <c r="F400" s="1"/>
      <c r="G400" s="60"/>
      <c r="H400" s="60"/>
      <c r="I400" s="60"/>
      <c r="J400" s="60"/>
      <c r="K400" s="60"/>
    </row>
    <row r="401" spans="1:11" x14ac:dyDescent="0.3">
      <c r="A401" s="54"/>
      <c r="B401" s="6" t="s">
        <v>4</v>
      </c>
      <c r="C401" s="1"/>
      <c r="D401" s="1"/>
      <c r="E401" s="1"/>
      <c r="F401" s="1"/>
      <c r="G401" s="60"/>
      <c r="H401" s="60"/>
      <c r="I401" s="60"/>
      <c r="J401" s="60"/>
      <c r="K401" s="60"/>
    </row>
    <row r="402" spans="1:11" x14ac:dyDescent="0.3">
      <c r="A402" s="54"/>
      <c r="B402" s="6" t="s">
        <v>5</v>
      </c>
      <c r="C402" s="12">
        <v>45796</v>
      </c>
      <c r="D402" s="12">
        <v>45796</v>
      </c>
      <c r="E402" s="12">
        <v>45796</v>
      </c>
      <c r="F402" s="1"/>
      <c r="G402" s="60"/>
      <c r="H402" s="60"/>
      <c r="I402" s="60"/>
      <c r="J402" s="60"/>
      <c r="K402" s="60"/>
    </row>
    <row r="403" spans="1:11" x14ac:dyDescent="0.3">
      <c r="A403" s="54"/>
      <c r="B403" s="6" t="s">
        <v>6</v>
      </c>
      <c r="C403" s="1"/>
      <c r="D403" s="1"/>
      <c r="E403" s="1"/>
      <c r="F403" s="1"/>
      <c r="G403" s="60"/>
      <c r="H403" s="60"/>
      <c r="I403" s="60"/>
      <c r="J403" s="60"/>
      <c r="K403" s="60"/>
    </row>
    <row r="404" spans="1:11" ht="43.2" x14ac:dyDescent="0.3">
      <c r="A404" s="54"/>
      <c r="B404" s="6" t="s">
        <v>7</v>
      </c>
      <c r="C404" s="11" t="s">
        <v>270</v>
      </c>
      <c r="D404" s="11" t="s">
        <v>271</v>
      </c>
      <c r="E404" s="11" t="s">
        <v>273</v>
      </c>
      <c r="F404" s="1"/>
      <c r="G404" s="5" t="s">
        <v>11</v>
      </c>
      <c r="H404" s="5" t="s">
        <v>25</v>
      </c>
      <c r="I404" s="4" t="s">
        <v>13</v>
      </c>
      <c r="J404" s="5" t="s">
        <v>14</v>
      </c>
      <c r="K404" s="4" t="s">
        <v>26</v>
      </c>
    </row>
    <row r="405" spans="1:11" x14ac:dyDescent="0.3">
      <c r="A405" s="55"/>
      <c r="B405" s="6" t="s">
        <v>22</v>
      </c>
      <c r="C405" s="3">
        <v>50</v>
      </c>
      <c r="D405" s="14">
        <v>38</v>
      </c>
      <c r="E405" s="3">
        <v>59.9</v>
      </c>
      <c r="F405" s="1"/>
      <c r="G405" s="3">
        <f>AVERAGE(C405,D405,E405)</f>
        <v>49.300000000000004</v>
      </c>
      <c r="H405" s="1">
        <f>MEDIAN(C405:E405)</f>
        <v>50</v>
      </c>
      <c r="I405" s="1">
        <f>_xlfn.STDEV.S(C405,D405,E405)</f>
        <v>10.966767983321226</v>
      </c>
      <c r="J405" s="13">
        <f>IFERROR(I405/G405,"")</f>
        <v>0.22244965483410192</v>
      </c>
      <c r="K405" s="3">
        <f>IF(J405&lt;25%,G405,SMALL(G405:H405,1))</f>
        <v>49.300000000000004</v>
      </c>
    </row>
    <row r="408" spans="1:11" x14ac:dyDescent="0.3">
      <c r="A408" s="53" t="s">
        <v>420</v>
      </c>
      <c r="B408" s="4" t="s">
        <v>2</v>
      </c>
      <c r="C408" s="56" t="s">
        <v>236</v>
      </c>
      <c r="D408" s="57"/>
      <c r="E408" s="57"/>
      <c r="F408" s="57"/>
      <c r="G408" s="58" t="s">
        <v>21</v>
      </c>
      <c r="H408" s="59"/>
      <c r="I408" s="8"/>
      <c r="J408" s="4" t="s">
        <v>18</v>
      </c>
      <c r="K408" s="2"/>
    </row>
    <row r="409" spans="1:11" x14ac:dyDescent="0.3">
      <c r="A409" s="54"/>
      <c r="B409" s="6"/>
      <c r="C409" s="5" t="s">
        <v>9</v>
      </c>
      <c r="D409" s="5" t="s">
        <v>8</v>
      </c>
      <c r="E409" s="5" t="s">
        <v>10</v>
      </c>
      <c r="F409" s="5" t="s">
        <v>12</v>
      </c>
      <c r="G409" s="60" t="s">
        <v>15</v>
      </c>
      <c r="H409" s="60"/>
      <c r="I409" s="60"/>
      <c r="J409" s="60"/>
      <c r="K409" s="60"/>
    </row>
    <row r="410" spans="1:11" x14ac:dyDescent="0.3">
      <c r="A410" s="54"/>
      <c r="B410" s="6" t="s">
        <v>3</v>
      </c>
      <c r="C410" s="1" t="s">
        <v>274</v>
      </c>
      <c r="D410" s="1" t="s">
        <v>277</v>
      </c>
      <c r="E410" s="1" t="s">
        <v>241</v>
      </c>
      <c r="F410" s="1"/>
      <c r="G410" s="60"/>
      <c r="H410" s="60"/>
      <c r="I410" s="60"/>
      <c r="J410" s="60"/>
      <c r="K410" s="60"/>
    </row>
    <row r="411" spans="1:11" x14ac:dyDescent="0.3">
      <c r="A411" s="54"/>
      <c r="B411" s="6" t="s">
        <v>4</v>
      </c>
      <c r="C411" s="1"/>
      <c r="D411" s="1"/>
      <c r="E411" s="1"/>
      <c r="F411" s="1"/>
      <c r="G411" s="60"/>
      <c r="H411" s="60"/>
      <c r="I411" s="60"/>
      <c r="J411" s="60"/>
      <c r="K411" s="60"/>
    </row>
    <row r="412" spans="1:11" x14ac:dyDescent="0.3">
      <c r="A412" s="54"/>
      <c r="B412" s="6" t="s">
        <v>5</v>
      </c>
      <c r="C412" s="12">
        <v>45796</v>
      </c>
      <c r="D412" s="12">
        <v>45796</v>
      </c>
      <c r="E412" s="12">
        <v>45796</v>
      </c>
      <c r="F412" s="1"/>
      <c r="G412" s="60"/>
      <c r="H412" s="60"/>
      <c r="I412" s="60"/>
      <c r="J412" s="60"/>
      <c r="K412" s="60"/>
    </row>
    <row r="413" spans="1:11" x14ac:dyDescent="0.3">
      <c r="A413" s="54"/>
      <c r="B413" s="6" t="s">
        <v>6</v>
      </c>
      <c r="C413" s="1"/>
      <c r="D413" s="1"/>
      <c r="E413" s="1"/>
      <c r="F413" s="1"/>
      <c r="G413" s="60"/>
      <c r="H413" s="60"/>
      <c r="I413" s="60"/>
      <c r="J413" s="60"/>
      <c r="K413" s="60"/>
    </row>
    <row r="414" spans="1:11" ht="86.4" x14ac:dyDescent="0.3">
      <c r="A414" s="54"/>
      <c r="B414" s="6" t="s">
        <v>7</v>
      </c>
      <c r="C414" s="17" t="s">
        <v>275</v>
      </c>
      <c r="D414" s="11" t="s">
        <v>276</v>
      </c>
      <c r="E414" s="10" t="s">
        <v>278</v>
      </c>
      <c r="F414" s="1"/>
      <c r="G414" s="5" t="s">
        <v>11</v>
      </c>
      <c r="H414" s="5" t="s">
        <v>25</v>
      </c>
      <c r="I414" s="4" t="s">
        <v>13</v>
      </c>
      <c r="J414" s="5" t="s">
        <v>14</v>
      </c>
      <c r="K414" s="4" t="s">
        <v>26</v>
      </c>
    </row>
    <row r="415" spans="1:11" x14ac:dyDescent="0.3">
      <c r="A415" s="55"/>
      <c r="B415" s="6" t="s">
        <v>22</v>
      </c>
      <c r="C415" s="3">
        <v>78.900000000000006</v>
      </c>
      <c r="D415" s="14">
        <v>85</v>
      </c>
      <c r="E415" s="3">
        <v>77.760000000000005</v>
      </c>
      <c r="F415" s="1"/>
      <c r="G415" s="3">
        <f>AVERAGE(C415,D415,E415)</f>
        <v>80.553333333333342</v>
      </c>
      <c r="H415" s="1">
        <f>MEDIAN(C415:E415)</f>
        <v>78.900000000000006</v>
      </c>
      <c r="I415" s="1">
        <f>_xlfn.STDEV.S(C415,D415,E415)</f>
        <v>3.8928823939766417</v>
      </c>
      <c r="J415" s="13">
        <f>IFERROR(I415/G415,"")</f>
        <v>4.8326769767151882E-2</v>
      </c>
      <c r="K415" s="3">
        <f>IF(J415&lt;25%,G415,SMALL(G415:H415,1))</f>
        <v>80.553333333333342</v>
      </c>
    </row>
    <row r="417" spans="1:11" x14ac:dyDescent="0.3">
      <c r="A417" s="53" t="s">
        <v>421</v>
      </c>
      <c r="B417" s="4" t="s">
        <v>2</v>
      </c>
      <c r="C417" s="56" t="s">
        <v>237</v>
      </c>
      <c r="D417" s="57"/>
      <c r="E417" s="57"/>
      <c r="F417" s="57"/>
      <c r="G417" s="58" t="s">
        <v>21</v>
      </c>
      <c r="H417" s="59"/>
      <c r="I417" s="8"/>
      <c r="J417" s="4" t="s">
        <v>18</v>
      </c>
      <c r="K417" s="2"/>
    </row>
    <row r="418" spans="1:11" x14ac:dyDescent="0.3">
      <c r="A418" s="54"/>
      <c r="B418" s="6"/>
      <c r="C418" s="5" t="s">
        <v>9</v>
      </c>
      <c r="D418" s="5" t="s">
        <v>8</v>
      </c>
      <c r="E418" s="5" t="s">
        <v>10</v>
      </c>
      <c r="F418" s="5" t="s">
        <v>12</v>
      </c>
      <c r="G418" s="60" t="s">
        <v>15</v>
      </c>
      <c r="H418" s="60"/>
      <c r="I418" s="60"/>
      <c r="J418" s="60"/>
      <c r="K418" s="60"/>
    </row>
    <row r="419" spans="1:11" x14ac:dyDescent="0.3">
      <c r="A419" s="54"/>
      <c r="B419" s="6" t="s">
        <v>3</v>
      </c>
      <c r="C419" s="1" t="s">
        <v>279</v>
      </c>
      <c r="D419" s="1" t="s">
        <v>281</v>
      </c>
      <c r="E419" s="1" t="s">
        <v>283</v>
      </c>
      <c r="F419" s="1" t="s">
        <v>286</v>
      </c>
      <c r="G419" s="60"/>
      <c r="H419" s="60"/>
      <c r="I419" s="60"/>
      <c r="J419" s="60"/>
      <c r="K419" s="60"/>
    </row>
    <row r="420" spans="1:11" x14ac:dyDescent="0.3">
      <c r="A420" s="54"/>
      <c r="B420" s="6" t="s">
        <v>4</v>
      </c>
      <c r="C420" s="1"/>
      <c r="D420" s="1"/>
      <c r="E420" s="1"/>
      <c r="F420" s="1"/>
      <c r="G420" s="60"/>
      <c r="H420" s="60"/>
      <c r="I420" s="60"/>
      <c r="J420" s="60"/>
      <c r="K420" s="60"/>
    </row>
    <row r="421" spans="1:11" x14ac:dyDescent="0.3">
      <c r="A421" s="54"/>
      <c r="B421" s="6" t="s">
        <v>5</v>
      </c>
      <c r="C421" s="12">
        <v>45796</v>
      </c>
      <c r="D421" s="12">
        <v>45796</v>
      </c>
      <c r="E421" s="12">
        <v>45796</v>
      </c>
      <c r="F421" s="12">
        <v>45796</v>
      </c>
      <c r="G421" s="60"/>
      <c r="H421" s="60"/>
      <c r="I421" s="60"/>
      <c r="J421" s="60"/>
      <c r="K421" s="60"/>
    </row>
    <row r="422" spans="1:11" x14ac:dyDescent="0.3">
      <c r="A422" s="54"/>
      <c r="B422" s="6" t="s">
        <v>6</v>
      </c>
      <c r="C422" s="1"/>
      <c r="D422" s="1"/>
      <c r="E422" s="1"/>
      <c r="F422" s="1"/>
      <c r="G422" s="60"/>
      <c r="H422" s="60"/>
      <c r="I422" s="60"/>
      <c r="J422" s="60"/>
      <c r="K422" s="60"/>
    </row>
    <row r="423" spans="1:11" ht="57.6" x14ac:dyDescent="0.3">
      <c r="A423" s="54"/>
      <c r="B423" s="6" t="s">
        <v>7</v>
      </c>
      <c r="C423" s="17" t="s">
        <v>280</v>
      </c>
      <c r="D423" s="11" t="s">
        <v>282</v>
      </c>
      <c r="E423" s="11" t="s">
        <v>284</v>
      </c>
      <c r="F423" s="25" t="s">
        <v>285</v>
      </c>
      <c r="G423" s="5" t="s">
        <v>11</v>
      </c>
      <c r="H423" s="5" t="s">
        <v>25</v>
      </c>
      <c r="I423" s="4" t="s">
        <v>13</v>
      </c>
      <c r="J423" s="5" t="s">
        <v>14</v>
      </c>
      <c r="K423" s="4" t="s">
        <v>26</v>
      </c>
    </row>
    <row r="424" spans="1:11" x14ac:dyDescent="0.3">
      <c r="A424" s="54"/>
      <c r="B424" s="6" t="s">
        <v>22</v>
      </c>
      <c r="C424" s="3">
        <v>31.26</v>
      </c>
      <c r="D424" s="14">
        <v>170.46</v>
      </c>
      <c r="E424" s="3">
        <v>44.9</v>
      </c>
      <c r="F424" s="1">
        <v>70.2</v>
      </c>
      <c r="G424" s="3">
        <f>AVERAGE(C424,D424,E424,F424)</f>
        <v>79.204999999999998</v>
      </c>
      <c r="H424" s="23">
        <f>MEDIAN(C424:F424)</f>
        <v>57.55</v>
      </c>
      <c r="I424" s="1">
        <f>_xlfn.STDEV.S(C424,D424,E424,F424)</f>
        <v>62.939444706797353</v>
      </c>
      <c r="J424" s="13">
        <f>IFERROR(I424/G424,"")</f>
        <v>0.79463979176563793</v>
      </c>
      <c r="K424" s="3">
        <f>IF(J424&lt;25%,G424,SMALL(G424:H424,1))</f>
        <v>57.55</v>
      </c>
    </row>
    <row r="425" spans="1:11" x14ac:dyDescent="0.3">
      <c r="A425" s="55"/>
      <c r="B425" s="7" t="s">
        <v>19</v>
      </c>
      <c r="C425" s="1"/>
      <c r="D425" s="1"/>
      <c r="E425" s="1"/>
      <c r="F425" s="1"/>
    </row>
    <row r="430" spans="1:11" x14ac:dyDescent="0.3">
      <c r="A430" s="53" t="s">
        <v>422</v>
      </c>
      <c r="B430" s="4" t="s">
        <v>2</v>
      </c>
      <c r="C430" s="56" t="s">
        <v>238</v>
      </c>
      <c r="D430" s="57"/>
      <c r="E430" s="57"/>
      <c r="F430" s="57"/>
      <c r="G430" s="58" t="s">
        <v>21</v>
      </c>
      <c r="H430" s="59"/>
      <c r="I430" s="8"/>
      <c r="J430" s="4" t="s">
        <v>18</v>
      </c>
      <c r="K430" s="2"/>
    </row>
    <row r="431" spans="1:11" x14ac:dyDescent="0.3">
      <c r="A431" s="54"/>
      <c r="B431" s="6"/>
      <c r="C431" s="5" t="s">
        <v>9</v>
      </c>
      <c r="D431" s="5" t="s">
        <v>8</v>
      </c>
      <c r="E431" s="5" t="s">
        <v>10</v>
      </c>
      <c r="F431" s="5" t="s">
        <v>12</v>
      </c>
      <c r="G431" s="60" t="s">
        <v>15</v>
      </c>
      <c r="H431" s="60"/>
      <c r="I431" s="60"/>
      <c r="J431" s="60"/>
      <c r="K431" s="60"/>
    </row>
    <row r="432" spans="1:11" x14ac:dyDescent="0.3">
      <c r="A432" s="54"/>
      <c r="B432" s="6" t="s">
        <v>3</v>
      </c>
      <c r="C432" s="1" t="s">
        <v>287</v>
      </c>
      <c r="D432" s="1" t="s">
        <v>248</v>
      </c>
      <c r="E432" s="1" t="s">
        <v>290</v>
      </c>
      <c r="F432" s="1" t="s">
        <v>417</v>
      </c>
      <c r="G432" s="60"/>
      <c r="H432" s="60"/>
      <c r="I432" s="60"/>
      <c r="J432" s="60"/>
      <c r="K432" s="60"/>
    </row>
    <row r="433" spans="1:11" x14ac:dyDescent="0.3">
      <c r="A433" s="54"/>
      <c r="B433" s="6" t="s">
        <v>4</v>
      </c>
      <c r="C433" s="1"/>
      <c r="D433" s="1"/>
      <c r="E433" s="1"/>
      <c r="F433" s="1"/>
      <c r="G433" s="60"/>
      <c r="H433" s="60"/>
      <c r="I433" s="60"/>
      <c r="J433" s="60"/>
      <c r="K433" s="60"/>
    </row>
    <row r="434" spans="1:11" x14ac:dyDescent="0.3">
      <c r="A434" s="54"/>
      <c r="B434" s="6" t="s">
        <v>5</v>
      </c>
      <c r="C434" s="12">
        <v>45796</v>
      </c>
      <c r="D434" s="12"/>
      <c r="E434" s="12">
        <v>45796</v>
      </c>
      <c r="F434" s="12">
        <v>45796</v>
      </c>
      <c r="G434" s="60"/>
      <c r="H434" s="60"/>
      <c r="I434" s="60"/>
      <c r="J434" s="60"/>
      <c r="K434" s="60"/>
    </row>
    <row r="435" spans="1:11" x14ac:dyDescent="0.3">
      <c r="A435" s="54"/>
      <c r="B435" s="6" t="s">
        <v>6</v>
      </c>
      <c r="C435" s="1"/>
      <c r="D435" s="1"/>
      <c r="E435" s="1"/>
      <c r="F435" s="1"/>
      <c r="G435" s="60"/>
      <c r="H435" s="60"/>
      <c r="I435" s="60"/>
      <c r="J435" s="60"/>
      <c r="K435" s="60"/>
    </row>
    <row r="436" spans="1:11" ht="72" x14ac:dyDescent="0.3">
      <c r="A436" s="54"/>
      <c r="B436" s="6" t="s">
        <v>7</v>
      </c>
      <c r="C436" s="17" t="s">
        <v>288</v>
      </c>
      <c r="D436" s="11" t="s">
        <v>289</v>
      </c>
      <c r="E436" s="11" t="s">
        <v>291</v>
      </c>
      <c r="F436" s="25" t="s">
        <v>418</v>
      </c>
      <c r="G436" s="5" t="s">
        <v>11</v>
      </c>
      <c r="H436" s="5" t="s">
        <v>25</v>
      </c>
      <c r="I436" s="4" t="s">
        <v>13</v>
      </c>
      <c r="J436" s="5" t="s">
        <v>14</v>
      </c>
      <c r="K436" s="4" t="s">
        <v>26</v>
      </c>
    </row>
    <row r="437" spans="1:11" x14ac:dyDescent="0.3">
      <c r="A437" s="55"/>
      <c r="B437" s="6" t="s">
        <v>22</v>
      </c>
      <c r="C437" s="3">
        <v>25</v>
      </c>
      <c r="D437" s="14">
        <v>35</v>
      </c>
      <c r="E437" s="3">
        <v>36.9</v>
      </c>
      <c r="F437" s="3">
        <v>30</v>
      </c>
      <c r="G437" s="3">
        <f>AVERAGE(C437,D437,E437,F437)</f>
        <v>31.725000000000001</v>
      </c>
      <c r="H437" s="23">
        <f>MEDIAN(C437:F437)</f>
        <v>32.5</v>
      </c>
      <c r="I437" s="1">
        <f>_xlfn.STDEV.S(C437,D437,E437,F437)</f>
        <v>5.345013252244236</v>
      </c>
      <c r="J437" s="13">
        <f>IFERROR(I437/G437,"")</f>
        <v>0.16847953513772215</v>
      </c>
      <c r="K437" s="3">
        <f>IF(J437&lt;25%,G437,SMALL(G437:H437,1))</f>
        <v>31.725000000000001</v>
      </c>
    </row>
    <row r="440" spans="1:11" hidden="1" x14ac:dyDescent="0.3">
      <c r="B440" s="4" t="s">
        <v>2</v>
      </c>
      <c r="C440" s="56" t="s">
        <v>239</v>
      </c>
      <c r="D440" s="57"/>
      <c r="E440" s="57"/>
      <c r="F440" s="57"/>
      <c r="G440" s="58" t="s">
        <v>21</v>
      </c>
      <c r="H440" s="59"/>
      <c r="I440" s="8"/>
      <c r="J440" s="4" t="s">
        <v>18</v>
      </c>
      <c r="K440" s="2"/>
    </row>
    <row r="441" spans="1:11" hidden="1" x14ac:dyDescent="0.3">
      <c r="B441" s="6"/>
      <c r="C441" s="5" t="s">
        <v>9</v>
      </c>
      <c r="D441" s="5" t="s">
        <v>8</v>
      </c>
      <c r="E441" s="5" t="s">
        <v>10</v>
      </c>
      <c r="F441" s="5" t="s">
        <v>12</v>
      </c>
      <c r="G441" s="60" t="s">
        <v>15</v>
      </c>
      <c r="H441" s="60"/>
      <c r="I441" s="60"/>
      <c r="J441" s="60"/>
      <c r="K441" s="60"/>
    </row>
    <row r="442" spans="1:11" hidden="1" x14ac:dyDescent="0.3">
      <c r="B442" s="6" t="s">
        <v>3</v>
      </c>
      <c r="C442" s="1" t="s">
        <v>293</v>
      </c>
      <c r="D442" s="1" t="s">
        <v>248</v>
      </c>
      <c r="E442" s="1" t="s">
        <v>295</v>
      </c>
      <c r="F442" s="1"/>
      <c r="G442" s="60"/>
      <c r="H442" s="60"/>
      <c r="I442" s="60"/>
      <c r="J442" s="60"/>
      <c r="K442" s="60"/>
    </row>
    <row r="443" spans="1:11" hidden="1" x14ac:dyDescent="0.3">
      <c r="B443" s="6" t="s">
        <v>4</v>
      </c>
      <c r="C443" s="1"/>
      <c r="D443" s="1"/>
      <c r="E443" s="1"/>
      <c r="F443" s="1"/>
      <c r="G443" s="60"/>
      <c r="H443" s="60"/>
      <c r="I443" s="60"/>
      <c r="J443" s="60"/>
      <c r="K443" s="60"/>
    </row>
    <row r="444" spans="1:11" hidden="1" x14ac:dyDescent="0.3">
      <c r="B444" s="6" t="s">
        <v>5</v>
      </c>
      <c r="C444" s="12"/>
      <c r="D444" s="12"/>
      <c r="E444" s="12"/>
      <c r="F444" s="1"/>
      <c r="G444" s="60"/>
      <c r="H444" s="60"/>
      <c r="I444" s="60"/>
      <c r="J444" s="60"/>
      <c r="K444" s="60"/>
    </row>
    <row r="445" spans="1:11" hidden="1" x14ac:dyDescent="0.3">
      <c r="B445" s="6" t="s">
        <v>6</v>
      </c>
      <c r="C445" s="1"/>
      <c r="D445" s="1"/>
      <c r="E445" s="1"/>
      <c r="F445" s="1"/>
      <c r="G445" s="60"/>
      <c r="H445" s="60"/>
      <c r="I445" s="60"/>
      <c r="J445" s="60"/>
      <c r="K445" s="60"/>
    </row>
    <row r="446" spans="1:11" ht="28.8" hidden="1" x14ac:dyDescent="0.3">
      <c r="B446" s="6" t="s">
        <v>7</v>
      </c>
      <c r="C446" s="17" t="s">
        <v>292</v>
      </c>
      <c r="D446" s="10" t="s">
        <v>294</v>
      </c>
      <c r="E446" s="10" t="s">
        <v>296</v>
      </c>
      <c r="F446" s="1"/>
      <c r="G446" s="5" t="s">
        <v>11</v>
      </c>
      <c r="H446" s="5" t="s">
        <v>25</v>
      </c>
      <c r="I446" s="4" t="s">
        <v>13</v>
      </c>
      <c r="J446" s="5" t="s">
        <v>14</v>
      </c>
      <c r="K446" s="4" t="s">
        <v>26</v>
      </c>
    </row>
    <row r="447" spans="1:11" hidden="1" x14ac:dyDescent="0.3">
      <c r="B447" s="6" t="s">
        <v>22</v>
      </c>
      <c r="C447" s="3">
        <v>29.9</v>
      </c>
      <c r="D447" s="14">
        <v>24.99</v>
      </c>
      <c r="E447" s="3">
        <v>25</v>
      </c>
      <c r="F447" s="1"/>
      <c r="G447" s="3">
        <f>AVERAGE(C447,D447,E447)</f>
        <v>26.63</v>
      </c>
      <c r="H447" s="1">
        <f>MEDIAN(C447:E447)</f>
        <v>25</v>
      </c>
      <c r="I447" s="1">
        <f>_xlfn.STDEV.S(C447,D447,E447)</f>
        <v>2.831907484364558</v>
      </c>
      <c r="J447" s="13">
        <f>IFERROR(I447/G447,"")</f>
        <v>0.10634275194759887</v>
      </c>
      <c r="K447" s="3">
        <f>IF(J447&lt;25%,G447,SMALL(G447:H447,1))</f>
        <v>26.63</v>
      </c>
    </row>
    <row r="448" spans="1:11" hidden="1" x14ac:dyDescent="0.3"/>
    <row r="449" spans="1:11" hidden="1" x14ac:dyDescent="0.3"/>
    <row r="450" spans="1:11" hidden="1" x14ac:dyDescent="0.3">
      <c r="B450" s="4" t="s">
        <v>2</v>
      </c>
      <c r="C450" s="56" t="s">
        <v>240</v>
      </c>
      <c r="D450" s="57"/>
      <c r="E450" s="57"/>
      <c r="F450" s="57"/>
      <c r="G450" s="58" t="s">
        <v>21</v>
      </c>
      <c r="H450" s="59"/>
      <c r="I450" s="8"/>
      <c r="J450" s="4" t="s">
        <v>18</v>
      </c>
      <c r="K450" s="2"/>
    </row>
    <row r="451" spans="1:11" hidden="1" x14ac:dyDescent="0.3">
      <c r="B451" s="6"/>
      <c r="C451" s="5" t="s">
        <v>9</v>
      </c>
      <c r="D451" s="5" t="s">
        <v>8</v>
      </c>
      <c r="E451" s="5" t="s">
        <v>10</v>
      </c>
      <c r="F451" s="5" t="s">
        <v>12</v>
      </c>
      <c r="G451" s="60" t="s">
        <v>15</v>
      </c>
      <c r="H451" s="60"/>
      <c r="I451" s="60"/>
      <c r="J451" s="60"/>
      <c r="K451" s="60"/>
    </row>
    <row r="452" spans="1:11" hidden="1" x14ac:dyDescent="0.3">
      <c r="B452" s="6" t="s">
        <v>3</v>
      </c>
      <c r="C452" s="1" t="s">
        <v>274</v>
      </c>
      <c r="D452" s="1" t="s">
        <v>256</v>
      </c>
      <c r="E452" s="1" t="s">
        <v>300</v>
      </c>
      <c r="F452" s="1"/>
      <c r="G452" s="60"/>
      <c r="H452" s="60"/>
      <c r="I452" s="60"/>
      <c r="J452" s="60"/>
      <c r="K452" s="60"/>
    </row>
    <row r="453" spans="1:11" hidden="1" x14ac:dyDescent="0.3">
      <c r="B453" s="6" t="s">
        <v>4</v>
      </c>
      <c r="C453" s="1"/>
      <c r="D453" s="1"/>
      <c r="E453" s="1"/>
      <c r="F453" s="1"/>
      <c r="G453" s="60"/>
      <c r="H453" s="60"/>
      <c r="I453" s="60"/>
      <c r="J453" s="60"/>
      <c r="K453" s="60"/>
    </row>
    <row r="454" spans="1:11" hidden="1" x14ac:dyDescent="0.3">
      <c r="B454" s="6" t="s">
        <v>5</v>
      </c>
      <c r="C454" s="12"/>
      <c r="D454" s="12"/>
      <c r="E454" s="12"/>
      <c r="F454" s="1"/>
      <c r="G454" s="60"/>
      <c r="H454" s="60"/>
      <c r="I454" s="60"/>
      <c r="J454" s="60"/>
      <c r="K454" s="60"/>
    </row>
    <row r="455" spans="1:11" hidden="1" x14ac:dyDescent="0.3">
      <c r="B455" s="6" t="s">
        <v>6</v>
      </c>
      <c r="C455" s="1"/>
      <c r="D455" s="1"/>
      <c r="E455" s="1"/>
      <c r="F455" s="1"/>
      <c r="G455" s="60"/>
      <c r="H455" s="60"/>
      <c r="I455" s="60"/>
      <c r="J455" s="60"/>
      <c r="K455" s="60"/>
    </row>
    <row r="456" spans="1:11" ht="30" hidden="1" customHeight="1" x14ac:dyDescent="0.3">
      <c r="B456" s="6" t="s">
        <v>7</v>
      </c>
      <c r="C456" s="17" t="s">
        <v>297</v>
      </c>
      <c r="D456" s="10" t="s">
        <v>298</v>
      </c>
      <c r="E456" s="10" t="s">
        <v>299</v>
      </c>
      <c r="F456" s="1"/>
      <c r="G456" s="5" t="s">
        <v>11</v>
      </c>
      <c r="H456" s="5" t="s">
        <v>25</v>
      </c>
      <c r="I456" s="4" t="s">
        <v>13</v>
      </c>
      <c r="J456" s="5" t="s">
        <v>14</v>
      </c>
      <c r="K456" s="4" t="s">
        <v>26</v>
      </c>
    </row>
    <row r="457" spans="1:11" hidden="1" x14ac:dyDescent="0.3">
      <c r="B457" s="6" t="s">
        <v>22</v>
      </c>
      <c r="C457" s="3">
        <v>28.9</v>
      </c>
      <c r="D457" s="14">
        <v>28.49</v>
      </c>
      <c r="E457" s="3">
        <v>35</v>
      </c>
      <c r="F457" s="1"/>
      <c r="G457" s="3">
        <f>AVERAGE(C457,D457,E457)</f>
        <v>30.796666666666667</v>
      </c>
      <c r="H457" s="1">
        <f>MEDIAN(C457:E457)</f>
        <v>28.9</v>
      </c>
      <c r="I457" s="1">
        <f>_xlfn.STDEV.S(C457,D457,E457)</f>
        <v>3.6459612358517117</v>
      </c>
      <c r="J457" s="13">
        <f>IFERROR(I457/G457,"")</f>
        <v>0.11838817737368909</v>
      </c>
      <c r="K457" s="3">
        <f>IF(J457&lt;25%,G457,SMALL(G457:H457,1))</f>
        <v>30.796666666666667</v>
      </c>
    </row>
    <row r="460" spans="1:11" x14ac:dyDescent="0.3">
      <c r="A460" s="53" t="s">
        <v>342</v>
      </c>
      <c r="B460" s="4" t="s">
        <v>2</v>
      </c>
      <c r="C460" s="56" t="s">
        <v>343</v>
      </c>
      <c r="D460" s="57"/>
      <c r="E460" s="57"/>
      <c r="F460" s="57"/>
      <c r="G460" s="58" t="s">
        <v>21</v>
      </c>
      <c r="H460" s="59"/>
      <c r="I460" s="8"/>
      <c r="J460" s="4" t="s">
        <v>18</v>
      </c>
      <c r="K460" s="2" t="s">
        <v>333</v>
      </c>
    </row>
    <row r="461" spans="1:11" x14ac:dyDescent="0.3">
      <c r="A461" s="54"/>
      <c r="B461" s="6"/>
      <c r="C461" s="5" t="s">
        <v>9</v>
      </c>
      <c r="D461" s="5" t="s">
        <v>8</v>
      </c>
      <c r="E461" s="5" t="s">
        <v>10</v>
      </c>
      <c r="F461" s="5" t="s">
        <v>12</v>
      </c>
      <c r="G461" s="60" t="s">
        <v>15</v>
      </c>
      <c r="H461" s="60"/>
      <c r="I461" s="60"/>
      <c r="J461" s="60"/>
      <c r="K461" s="60"/>
    </row>
    <row r="462" spans="1:11" x14ac:dyDescent="0.3">
      <c r="A462" s="54"/>
      <c r="B462" s="6" t="s">
        <v>3</v>
      </c>
      <c r="C462" s="1" t="s">
        <v>334</v>
      </c>
      <c r="D462" s="1" t="s">
        <v>338</v>
      </c>
      <c r="E462" s="1" t="s">
        <v>336</v>
      </c>
      <c r="F462" s="1" t="s">
        <v>340</v>
      </c>
      <c r="G462" s="60"/>
      <c r="H462" s="60"/>
      <c r="I462" s="60"/>
      <c r="J462" s="60"/>
      <c r="K462" s="60"/>
    </row>
    <row r="463" spans="1:11" x14ac:dyDescent="0.3">
      <c r="A463" s="54"/>
      <c r="B463" s="6" t="s">
        <v>4</v>
      </c>
      <c r="C463" s="1"/>
      <c r="D463" s="1"/>
      <c r="E463" s="1"/>
      <c r="F463" s="1"/>
      <c r="G463" s="60"/>
      <c r="H463" s="60"/>
      <c r="I463" s="60"/>
      <c r="J463" s="60"/>
      <c r="K463" s="60"/>
    </row>
    <row r="464" spans="1:11" x14ac:dyDescent="0.3">
      <c r="A464" s="54"/>
      <c r="B464" s="6" t="s">
        <v>5</v>
      </c>
      <c r="C464" s="12">
        <v>45785</v>
      </c>
      <c r="D464" s="12">
        <v>45785</v>
      </c>
      <c r="E464" s="12">
        <v>45785</v>
      </c>
      <c r="F464" s="12">
        <v>45785</v>
      </c>
      <c r="G464" s="60"/>
      <c r="H464" s="60"/>
      <c r="I464" s="60"/>
      <c r="J464" s="60"/>
      <c r="K464" s="60"/>
    </row>
    <row r="465" spans="1:11" x14ac:dyDescent="0.3">
      <c r="A465" s="54"/>
      <c r="B465" s="6" t="s">
        <v>6</v>
      </c>
      <c r="C465" s="1"/>
      <c r="D465" s="1"/>
      <c r="E465" s="1"/>
      <c r="F465" s="1"/>
      <c r="G465" s="60"/>
      <c r="H465" s="60"/>
      <c r="I465" s="60"/>
      <c r="J465" s="60"/>
      <c r="K465" s="60"/>
    </row>
    <row r="466" spans="1:11" ht="72" x14ac:dyDescent="0.3">
      <c r="A466" s="54"/>
      <c r="B466" s="6" t="s">
        <v>7</v>
      </c>
      <c r="C466" s="11" t="s">
        <v>335</v>
      </c>
      <c r="D466" s="11" t="s">
        <v>339</v>
      </c>
      <c r="E466" s="11" t="s">
        <v>337</v>
      </c>
      <c r="F466" s="11" t="s">
        <v>341</v>
      </c>
      <c r="G466" s="5" t="s">
        <v>11</v>
      </c>
      <c r="H466" s="5" t="s">
        <v>25</v>
      </c>
      <c r="I466" s="4" t="s">
        <v>13</v>
      </c>
      <c r="J466" s="5" t="s">
        <v>14</v>
      </c>
      <c r="K466" s="4" t="s">
        <v>26</v>
      </c>
    </row>
    <row r="467" spans="1:11" x14ac:dyDescent="0.3">
      <c r="A467" s="55"/>
      <c r="B467" s="6" t="s">
        <v>22</v>
      </c>
      <c r="C467" s="3">
        <f>214.9/5</f>
        <v>42.980000000000004</v>
      </c>
      <c r="D467" s="14">
        <f>199.99/5</f>
        <v>39.998000000000005</v>
      </c>
      <c r="E467" s="3">
        <f>159.9/5</f>
        <v>31.98</v>
      </c>
      <c r="F467" s="3">
        <f>173.96/4.8</f>
        <v>36.241666666666667</v>
      </c>
      <c r="G467" s="3">
        <f>AVERAGE(C467,D467,E467,F467)</f>
        <v>37.799916666666668</v>
      </c>
      <c r="H467" s="23">
        <f>MEDIAN(C467:F467)</f>
        <v>38.119833333333332</v>
      </c>
      <c r="I467" s="1">
        <f>_xlfn.STDEV.S(C467,D467,E467,F467)</f>
        <v>4.7597061096248163</v>
      </c>
      <c r="J467" s="13">
        <f>IFERROR(I467/G467,"")</f>
        <v>0.1259184286462223</v>
      </c>
      <c r="K467" s="3">
        <f>IF(J467&lt;25%,G467,SMALL(G467:H467,1))</f>
        <v>37.799916666666668</v>
      </c>
    </row>
    <row r="470" spans="1:11" x14ac:dyDescent="0.3">
      <c r="A470" s="53" t="s">
        <v>348</v>
      </c>
      <c r="B470" s="4" t="s">
        <v>2</v>
      </c>
      <c r="C470" s="56" t="s">
        <v>356</v>
      </c>
      <c r="D470" s="57"/>
      <c r="E470" s="57"/>
      <c r="F470" s="57"/>
      <c r="G470" s="58" t="s">
        <v>21</v>
      </c>
      <c r="H470" s="59"/>
      <c r="I470" s="8"/>
      <c r="J470" s="4" t="s">
        <v>18</v>
      </c>
      <c r="K470" s="2" t="str">
        <f>"und."</f>
        <v>und.</v>
      </c>
    </row>
    <row r="471" spans="1:11" x14ac:dyDescent="0.3">
      <c r="A471" s="54"/>
      <c r="B471" s="6"/>
      <c r="C471" s="5" t="s">
        <v>9</v>
      </c>
      <c r="D471" s="5" t="s">
        <v>8</v>
      </c>
      <c r="E471" s="5" t="s">
        <v>10</v>
      </c>
      <c r="F471" s="5" t="s">
        <v>12</v>
      </c>
      <c r="G471" s="60" t="s">
        <v>15</v>
      </c>
      <c r="H471" s="60"/>
      <c r="I471" s="60"/>
      <c r="J471" s="60"/>
      <c r="K471" s="60"/>
    </row>
    <row r="472" spans="1:11" x14ac:dyDescent="0.3">
      <c r="A472" s="54"/>
      <c r="B472" s="6" t="s">
        <v>3</v>
      </c>
      <c r="C472" s="1" t="s">
        <v>349</v>
      </c>
      <c r="D472" s="1" t="s">
        <v>354</v>
      </c>
      <c r="E472" s="1" t="s">
        <v>334</v>
      </c>
      <c r="F472" s="1" t="s">
        <v>358</v>
      </c>
      <c r="G472" s="60"/>
      <c r="H472" s="60"/>
      <c r="I472" s="60"/>
      <c r="J472" s="60"/>
      <c r="K472" s="60"/>
    </row>
    <row r="473" spans="1:11" x14ac:dyDescent="0.3">
      <c r="A473" s="54"/>
      <c r="B473" s="6" t="s">
        <v>4</v>
      </c>
      <c r="C473" s="1"/>
      <c r="D473" s="1"/>
      <c r="E473" s="1"/>
      <c r="F473" s="1"/>
      <c r="G473" s="60"/>
      <c r="H473" s="60"/>
      <c r="I473" s="60"/>
      <c r="J473" s="60"/>
      <c r="K473" s="60"/>
    </row>
    <row r="474" spans="1:11" x14ac:dyDescent="0.3">
      <c r="A474" s="54"/>
      <c r="B474" s="6" t="s">
        <v>5</v>
      </c>
      <c r="C474" s="12">
        <v>45786</v>
      </c>
      <c r="D474" s="12">
        <v>45786</v>
      </c>
      <c r="E474" s="12">
        <v>45786</v>
      </c>
      <c r="F474" s="12">
        <v>45786</v>
      </c>
      <c r="G474" s="60"/>
      <c r="H474" s="60"/>
      <c r="I474" s="60"/>
      <c r="J474" s="60"/>
      <c r="K474" s="60"/>
    </row>
    <row r="475" spans="1:11" x14ac:dyDescent="0.3">
      <c r="A475" s="54"/>
      <c r="B475" s="6" t="s">
        <v>6</v>
      </c>
      <c r="C475" s="1"/>
      <c r="D475" s="1"/>
      <c r="E475" s="1"/>
      <c r="F475" s="1"/>
      <c r="G475" s="60"/>
      <c r="H475" s="60"/>
      <c r="I475" s="60"/>
      <c r="J475" s="60"/>
      <c r="K475" s="60"/>
    </row>
    <row r="476" spans="1:11" ht="72" x14ac:dyDescent="0.3">
      <c r="A476" s="54"/>
      <c r="B476" s="6" t="s">
        <v>7</v>
      </c>
      <c r="C476" s="11" t="s">
        <v>350</v>
      </c>
      <c r="D476" s="11" t="s">
        <v>355</v>
      </c>
      <c r="E476" s="11" t="s">
        <v>357</v>
      </c>
      <c r="F476" s="11" t="s">
        <v>359</v>
      </c>
      <c r="G476" s="5" t="s">
        <v>11</v>
      </c>
      <c r="H476" s="5" t="s">
        <v>25</v>
      </c>
      <c r="I476" s="4" t="s">
        <v>13</v>
      </c>
      <c r="J476" s="5" t="s">
        <v>14</v>
      </c>
      <c r="K476" s="4" t="s">
        <v>26</v>
      </c>
    </row>
    <row r="477" spans="1:11" x14ac:dyDescent="0.3">
      <c r="A477" s="55"/>
      <c r="B477" s="6" t="s">
        <v>22</v>
      </c>
      <c r="C477" s="3">
        <v>90.56</v>
      </c>
      <c r="D477" s="14">
        <v>127.9</v>
      </c>
      <c r="E477" s="3">
        <v>147.88</v>
      </c>
      <c r="F477" s="3">
        <v>122.5</v>
      </c>
      <c r="G477" s="3">
        <f>AVERAGE(C477,D477,E477,F477)</f>
        <v>122.21000000000001</v>
      </c>
      <c r="H477" s="23">
        <f>MEDIAN(C477:F477)</f>
        <v>125.2</v>
      </c>
      <c r="I477" s="1">
        <f>_xlfn.STDEV.S(C477,D477,E477,F477)</f>
        <v>23.756624339328923</v>
      </c>
      <c r="J477" s="13">
        <f>IFERROR(I477/G477,"")</f>
        <v>0.19439182014015974</v>
      </c>
      <c r="K477" s="3">
        <f>IF(J477&lt;25%,G477,SMALL(G477:H477,1))</f>
        <v>122.21000000000001</v>
      </c>
    </row>
    <row r="480" spans="1:11" x14ac:dyDescent="0.3">
      <c r="A480" s="53" t="s">
        <v>361</v>
      </c>
      <c r="B480" s="4" t="s">
        <v>2</v>
      </c>
      <c r="C480" s="56" t="s">
        <v>360</v>
      </c>
      <c r="D480" s="57"/>
      <c r="E480" s="57"/>
      <c r="F480" s="57"/>
      <c r="G480" s="58" t="s">
        <v>21</v>
      </c>
      <c r="H480" s="59"/>
      <c r="I480" s="8"/>
      <c r="J480" s="4" t="s">
        <v>18</v>
      </c>
      <c r="K480" s="2" t="str">
        <f>"und."</f>
        <v>und.</v>
      </c>
    </row>
    <row r="481" spans="1:11" x14ac:dyDescent="0.3">
      <c r="A481" s="54"/>
      <c r="B481" s="6"/>
      <c r="C481" s="5" t="s">
        <v>9</v>
      </c>
      <c r="D481" s="5" t="s">
        <v>8</v>
      </c>
      <c r="E481" s="5" t="s">
        <v>10</v>
      </c>
      <c r="F481" s="5" t="s">
        <v>12</v>
      </c>
      <c r="G481" s="60" t="s">
        <v>15</v>
      </c>
      <c r="H481" s="60"/>
      <c r="I481" s="60"/>
      <c r="J481" s="60"/>
      <c r="K481" s="60"/>
    </row>
    <row r="482" spans="1:11" x14ac:dyDescent="0.3">
      <c r="A482" s="54"/>
      <c r="B482" s="6" t="s">
        <v>3</v>
      </c>
      <c r="C482" s="1" t="s">
        <v>362</v>
      </c>
      <c r="D482" s="1" t="s">
        <v>364</v>
      </c>
      <c r="E482" s="1" t="s">
        <v>366</v>
      </c>
      <c r="F482" s="1" t="s">
        <v>368</v>
      </c>
      <c r="G482" s="60"/>
      <c r="H482" s="60"/>
      <c r="I482" s="60"/>
      <c r="J482" s="60"/>
      <c r="K482" s="60"/>
    </row>
    <row r="483" spans="1:11" x14ac:dyDescent="0.3">
      <c r="A483" s="54"/>
      <c r="B483" s="6" t="s">
        <v>4</v>
      </c>
      <c r="C483" s="1"/>
      <c r="D483" s="1"/>
      <c r="E483" s="1"/>
      <c r="F483" s="1"/>
      <c r="G483" s="60"/>
      <c r="H483" s="60"/>
      <c r="I483" s="60"/>
      <c r="J483" s="60"/>
      <c r="K483" s="60"/>
    </row>
    <row r="484" spans="1:11" x14ac:dyDescent="0.3">
      <c r="A484" s="54"/>
      <c r="B484" s="6" t="s">
        <v>5</v>
      </c>
      <c r="C484" s="12">
        <v>45786</v>
      </c>
      <c r="D484" s="12">
        <v>45786</v>
      </c>
      <c r="E484" s="12">
        <v>45786</v>
      </c>
      <c r="F484" s="12">
        <v>45786</v>
      </c>
      <c r="G484" s="60"/>
      <c r="H484" s="60"/>
      <c r="I484" s="60"/>
      <c r="J484" s="60"/>
      <c r="K484" s="60"/>
    </row>
    <row r="485" spans="1:11" x14ac:dyDescent="0.3">
      <c r="A485" s="54"/>
      <c r="B485" s="6" t="s">
        <v>6</v>
      </c>
      <c r="C485" s="1"/>
      <c r="D485" s="1"/>
      <c r="E485" s="1"/>
      <c r="F485" s="1"/>
      <c r="G485" s="60"/>
      <c r="H485" s="60"/>
      <c r="I485" s="60"/>
      <c r="J485" s="60"/>
      <c r="K485" s="60"/>
    </row>
    <row r="486" spans="1:11" ht="72" x14ac:dyDescent="0.3">
      <c r="A486" s="54"/>
      <c r="B486" s="6" t="s">
        <v>7</v>
      </c>
      <c r="C486" s="11" t="s">
        <v>363</v>
      </c>
      <c r="D486" s="11" t="s">
        <v>365</v>
      </c>
      <c r="E486" s="11" t="s">
        <v>367</v>
      </c>
      <c r="F486" s="11" t="s">
        <v>369</v>
      </c>
      <c r="G486" s="5" t="s">
        <v>11</v>
      </c>
      <c r="H486" s="5" t="s">
        <v>25</v>
      </c>
      <c r="I486" s="4" t="s">
        <v>13</v>
      </c>
      <c r="J486" s="5" t="s">
        <v>14</v>
      </c>
      <c r="K486" s="4" t="s">
        <v>26</v>
      </c>
    </row>
    <row r="487" spans="1:11" x14ac:dyDescent="0.3">
      <c r="A487" s="55"/>
      <c r="B487" s="6" t="s">
        <v>22</v>
      </c>
      <c r="C487" s="3">
        <v>32.14</v>
      </c>
      <c r="D487" s="14">
        <v>17.03</v>
      </c>
      <c r="E487" s="3">
        <v>23.62</v>
      </c>
      <c r="F487" s="3">
        <v>22.14</v>
      </c>
      <c r="G487" s="3">
        <f>AVERAGE(C487,D487,E487,F487)</f>
        <v>23.732500000000002</v>
      </c>
      <c r="H487" s="23">
        <f>MEDIAN(C487:F487)</f>
        <v>22.880000000000003</v>
      </c>
      <c r="I487" s="1">
        <f>_xlfn.STDEV.S(C487,D487,E487,F487)</f>
        <v>6.2758339419288811</v>
      </c>
      <c r="J487" s="13">
        <f>IFERROR(I487/G487,"")</f>
        <v>0.26444049054793556</v>
      </c>
      <c r="K487" s="3">
        <f>IF(J487&lt;25%,G487,SMALL(G487:H487,1))</f>
        <v>22.880000000000003</v>
      </c>
    </row>
    <row r="490" spans="1:11" x14ac:dyDescent="0.3">
      <c r="A490" s="53" t="s">
        <v>370</v>
      </c>
      <c r="B490" s="4" t="s">
        <v>2</v>
      </c>
      <c r="C490" s="56" t="s">
        <v>371</v>
      </c>
      <c r="D490" s="57"/>
      <c r="E490" s="57"/>
      <c r="F490" s="57"/>
      <c r="G490" s="58" t="s">
        <v>21</v>
      </c>
      <c r="H490" s="59"/>
      <c r="I490" s="8"/>
      <c r="J490" s="4" t="s">
        <v>18</v>
      </c>
      <c r="K490" s="2" t="str">
        <f>"und."</f>
        <v>und.</v>
      </c>
    </row>
    <row r="491" spans="1:11" x14ac:dyDescent="0.3">
      <c r="A491" s="54"/>
      <c r="B491" s="6"/>
      <c r="C491" s="5" t="s">
        <v>9</v>
      </c>
      <c r="D491" s="5" t="s">
        <v>8</v>
      </c>
      <c r="E491" s="5" t="s">
        <v>10</v>
      </c>
      <c r="F491" s="5" t="s">
        <v>12</v>
      </c>
      <c r="G491" s="60" t="s">
        <v>15</v>
      </c>
      <c r="H491" s="60"/>
      <c r="I491" s="60"/>
      <c r="J491" s="60"/>
      <c r="K491" s="60"/>
    </row>
    <row r="492" spans="1:11" x14ac:dyDescent="0.3">
      <c r="A492" s="54"/>
      <c r="B492" s="6" t="s">
        <v>3</v>
      </c>
      <c r="C492" s="1" t="s">
        <v>372</v>
      </c>
      <c r="D492" s="1" t="s">
        <v>374</v>
      </c>
      <c r="E492" s="1" t="s">
        <v>376</v>
      </c>
      <c r="F492" s="1" t="s">
        <v>378</v>
      </c>
      <c r="G492" s="60"/>
      <c r="H492" s="60"/>
      <c r="I492" s="60"/>
      <c r="J492" s="60"/>
      <c r="K492" s="60"/>
    </row>
    <row r="493" spans="1:11" x14ac:dyDescent="0.3">
      <c r="A493" s="54"/>
      <c r="B493" s="6" t="s">
        <v>4</v>
      </c>
      <c r="C493" s="1"/>
      <c r="D493" s="1"/>
      <c r="E493" s="1"/>
      <c r="F493" s="1"/>
      <c r="G493" s="60"/>
      <c r="H493" s="60"/>
      <c r="I493" s="60"/>
      <c r="J493" s="60"/>
      <c r="K493" s="60"/>
    </row>
    <row r="494" spans="1:11" x14ac:dyDescent="0.3">
      <c r="A494" s="54"/>
      <c r="B494" s="6" t="s">
        <v>5</v>
      </c>
      <c r="C494" s="12">
        <v>45786</v>
      </c>
      <c r="D494" s="12">
        <v>45786</v>
      </c>
      <c r="E494" s="12">
        <v>45786</v>
      </c>
      <c r="F494" s="12">
        <v>45786</v>
      </c>
      <c r="G494" s="60"/>
      <c r="H494" s="60"/>
      <c r="I494" s="60"/>
      <c r="J494" s="60"/>
      <c r="K494" s="60"/>
    </row>
    <row r="495" spans="1:11" x14ac:dyDescent="0.3">
      <c r="A495" s="54"/>
      <c r="B495" s="6" t="s">
        <v>6</v>
      </c>
      <c r="C495" s="1"/>
      <c r="D495" s="1"/>
      <c r="E495" s="1"/>
      <c r="F495" s="1"/>
      <c r="G495" s="60"/>
      <c r="H495" s="60"/>
      <c r="I495" s="60"/>
      <c r="J495" s="60"/>
      <c r="K495" s="60"/>
    </row>
    <row r="496" spans="1:11" ht="72" x14ac:dyDescent="0.3">
      <c r="A496" s="54"/>
      <c r="B496" s="6" t="s">
        <v>7</v>
      </c>
      <c r="C496" s="11" t="s">
        <v>373</v>
      </c>
      <c r="D496" s="11" t="s">
        <v>375</v>
      </c>
      <c r="E496" s="11" t="s">
        <v>377</v>
      </c>
      <c r="F496" s="11" t="s">
        <v>379</v>
      </c>
      <c r="G496" s="5" t="s">
        <v>11</v>
      </c>
      <c r="H496" s="5" t="s">
        <v>25</v>
      </c>
      <c r="I496" s="4" t="s">
        <v>13</v>
      </c>
      <c r="J496" s="5" t="s">
        <v>14</v>
      </c>
      <c r="K496" s="4" t="s">
        <v>26</v>
      </c>
    </row>
    <row r="497" spans="1:11" x14ac:dyDescent="0.3">
      <c r="A497" s="55"/>
      <c r="B497" s="6" t="s">
        <v>22</v>
      </c>
      <c r="C497" s="3">
        <v>22.23</v>
      </c>
      <c r="D497" s="14">
        <v>28</v>
      </c>
      <c r="E497" s="3">
        <v>28.9</v>
      </c>
      <c r="F497" s="3">
        <v>24</v>
      </c>
      <c r="G497" s="3">
        <f>AVERAGE(C497,D497,E497,F497)</f>
        <v>25.782499999999999</v>
      </c>
      <c r="H497" s="23">
        <f>MEDIAN(C497:F497)</f>
        <v>26</v>
      </c>
      <c r="I497" s="1">
        <f>_xlfn.STDEV.S(C497,D497,E497,F497)</f>
        <v>3.1850523281939038</v>
      </c>
      <c r="J497" s="13">
        <f>IFERROR(I497/G497,"")</f>
        <v>0.12353543404223423</v>
      </c>
      <c r="K497" s="3">
        <f>IF(J497&lt;25%,G497,SMALL(G497:H497,1))</f>
        <v>25.782499999999999</v>
      </c>
    </row>
    <row r="500" spans="1:11" x14ac:dyDescent="0.3">
      <c r="A500" s="53" t="s">
        <v>399</v>
      </c>
      <c r="B500" s="4" t="s">
        <v>2</v>
      </c>
      <c r="C500" s="56" t="s">
        <v>389</v>
      </c>
      <c r="D500" s="57"/>
      <c r="E500" s="57"/>
      <c r="F500" s="57"/>
      <c r="G500" s="58" t="s">
        <v>21</v>
      </c>
      <c r="H500" s="59"/>
      <c r="I500" s="8"/>
      <c r="J500" s="4" t="s">
        <v>18</v>
      </c>
      <c r="K500" s="2" t="s">
        <v>391</v>
      </c>
    </row>
    <row r="501" spans="1:11" x14ac:dyDescent="0.3">
      <c r="A501" s="54"/>
      <c r="B501" s="6"/>
      <c r="C501" s="5" t="s">
        <v>9</v>
      </c>
      <c r="D501" s="5" t="s">
        <v>8</v>
      </c>
      <c r="E501" s="5" t="s">
        <v>10</v>
      </c>
      <c r="F501" s="5" t="s">
        <v>12</v>
      </c>
      <c r="G501" s="60" t="s">
        <v>15</v>
      </c>
      <c r="H501" s="60"/>
      <c r="I501" s="60"/>
      <c r="J501" s="60"/>
      <c r="K501" s="60"/>
    </row>
    <row r="502" spans="1:11" x14ac:dyDescent="0.3">
      <c r="A502" s="54"/>
      <c r="B502" s="6" t="s">
        <v>3</v>
      </c>
      <c r="C502" s="1" t="s">
        <v>390</v>
      </c>
      <c r="D502" s="1" t="s">
        <v>393</v>
      </c>
      <c r="E502" s="1" t="s">
        <v>396</v>
      </c>
      <c r="F502" s="1"/>
      <c r="G502" s="60"/>
      <c r="H502" s="60"/>
      <c r="I502" s="60"/>
      <c r="J502" s="60"/>
      <c r="K502" s="60"/>
    </row>
    <row r="503" spans="1:11" x14ac:dyDescent="0.3">
      <c r="A503" s="54"/>
      <c r="B503" s="6" t="s">
        <v>4</v>
      </c>
      <c r="C503" s="1"/>
      <c r="D503" s="1" t="s">
        <v>395</v>
      </c>
      <c r="E503" s="1"/>
      <c r="F503" s="1"/>
      <c r="G503" s="60"/>
      <c r="H503" s="60"/>
      <c r="I503" s="60"/>
      <c r="J503" s="60"/>
      <c r="K503" s="60"/>
    </row>
    <row r="504" spans="1:11" x14ac:dyDescent="0.3">
      <c r="A504" s="54"/>
      <c r="B504" s="6" t="s">
        <v>5</v>
      </c>
      <c r="C504" s="12">
        <v>45791</v>
      </c>
      <c r="D504" s="12">
        <v>45791</v>
      </c>
      <c r="E504" s="12" t="s">
        <v>397</v>
      </c>
      <c r="F504" s="12"/>
      <c r="G504" s="60"/>
      <c r="H504" s="60"/>
      <c r="I504" s="60"/>
      <c r="J504" s="60"/>
      <c r="K504" s="60"/>
    </row>
    <row r="505" spans="1:11" x14ac:dyDescent="0.3">
      <c r="A505" s="54"/>
      <c r="B505" s="6" t="s">
        <v>6</v>
      </c>
      <c r="C505" s="1"/>
      <c r="D505" s="1"/>
      <c r="E505" s="1"/>
      <c r="F505" s="1"/>
      <c r="G505" s="60"/>
      <c r="H505" s="60"/>
      <c r="I505" s="60"/>
      <c r="J505" s="60"/>
      <c r="K505" s="60"/>
    </row>
    <row r="506" spans="1:11" ht="72" x14ac:dyDescent="0.3">
      <c r="A506" s="54"/>
      <c r="B506" s="6" t="s">
        <v>7</v>
      </c>
      <c r="C506" s="11" t="s">
        <v>392</v>
      </c>
      <c r="D506" s="11" t="s">
        <v>394</v>
      </c>
      <c r="E506" s="11" t="s">
        <v>398</v>
      </c>
      <c r="F506" s="11"/>
      <c r="G506" s="5" t="s">
        <v>11</v>
      </c>
      <c r="H506" s="5" t="s">
        <v>25</v>
      </c>
      <c r="I506" s="4" t="s">
        <v>13</v>
      </c>
      <c r="J506" s="5" t="s">
        <v>14</v>
      </c>
      <c r="K506" s="4" t="s">
        <v>26</v>
      </c>
    </row>
    <row r="507" spans="1:11" x14ac:dyDescent="0.3">
      <c r="A507" s="55"/>
      <c r="B507" s="6" t="s">
        <v>22</v>
      </c>
      <c r="C507" s="3">
        <v>12.34</v>
      </c>
      <c r="D507" s="14">
        <v>20</v>
      </c>
      <c r="E507" s="3">
        <v>19.29</v>
      </c>
      <c r="F507" s="3"/>
      <c r="G507" s="3">
        <f>AVERAGE(C507,D507,E507,F507)</f>
        <v>17.21</v>
      </c>
      <c r="H507" s="23">
        <f>MEDIAN(C507:F507)</f>
        <v>19.29</v>
      </c>
      <c r="I507" s="1">
        <f>_xlfn.STDEV.S(C507,D507,E507,F507)</f>
        <v>4.2324579147346393</v>
      </c>
      <c r="J507" s="13">
        <f>IFERROR(I507/G507,"")</f>
        <v>0.24593015193112372</v>
      </c>
      <c r="K507" s="3">
        <f>IF(J507&lt;25%,G507,SMALL(G507:H507,1))</f>
        <v>17.21</v>
      </c>
    </row>
    <row r="510" spans="1:11" x14ac:dyDescent="0.3">
      <c r="A510" s="53" t="s">
        <v>411</v>
      </c>
      <c r="B510" s="4" t="s">
        <v>2</v>
      </c>
      <c r="C510" s="56" t="s">
        <v>401</v>
      </c>
      <c r="D510" s="57"/>
      <c r="E510" s="57"/>
      <c r="F510" s="57"/>
      <c r="G510" s="58" t="s">
        <v>21</v>
      </c>
      <c r="H510" s="59"/>
      <c r="I510" s="8"/>
      <c r="J510" s="4" t="s">
        <v>18</v>
      </c>
      <c r="K510" s="2" t="s">
        <v>400</v>
      </c>
    </row>
    <row r="511" spans="1:11" x14ac:dyDescent="0.3">
      <c r="A511" s="54"/>
      <c r="B511" s="6"/>
      <c r="C511" s="5" t="s">
        <v>9</v>
      </c>
      <c r="D511" s="5" t="s">
        <v>8</v>
      </c>
      <c r="E511" s="5" t="s">
        <v>10</v>
      </c>
      <c r="F511" s="5" t="s">
        <v>12</v>
      </c>
      <c r="G511" s="60" t="s">
        <v>15</v>
      </c>
      <c r="H511" s="60"/>
      <c r="I511" s="60"/>
      <c r="J511" s="60"/>
      <c r="K511" s="60"/>
    </row>
    <row r="512" spans="1:11" x14ac:dyDescent="0.3">
      <c r="A512" s="54"/>
      <c r="B512" s="6" t="s">
        <v>3</v>
      </c>
      <c r="C512" s="1" t="s">
        <v>402</v>
      </c>
      <c r="D512" s="1" t="s">
        <v>404</v>
      </c>
      <c r="E512" s="1" t="s">
        <v>406</v>
      </c>
      <c r="F512" s="1" t="s">
        <v>408</v>
      </c>
      <c r="G512" s="60"/>
      <c r="H512" s="60"/>
      <c r="I512" s="60"/>
      <c r="J512" s="60"/>
      <c r="K512" s="60"/>
    </row>
    <row r="513" spans="1:14" x14ac:dyDescent="0.3">
      <c r="A513" s="54"/>
      <c r="B513" s="6" t="s">
        <v>4</v>
      </c>
      <c r="C513" s="1"/>
      <c r="D513" s="1"/>
      <c r="E513" s="1"/>
      <c r="F513" s="1" t="s">
        <v>410</v>
      </c>
      <c r="G513" s="60"/>
      <c r="H513" s="60"/>
      <c r="I513" s="60"/>
      <c r="J513" s="60"/>
      <c r="K513" s="60"/>
    </row>
    <row r="514" spans="1:14" x14ac:dyDescent="0.3">
      <c r="A514" s="54"/>
      <c r="B514" s="6" t="s">
        <v>5</v>
      </c>
      <c r="C514" s="12">
        <v>45792</v>
      </c>
      <c r="D514" s="12">
        <v>45792</v>
      </c>
      <c r="E514" s="12">
        <v>45792</v>
      </c>
      <c r="F514" s="12">
        <v>45792</v>
      </c>
      <c r="G514" s="60"/>
      <c r="H514" s="60"/>
      <c r="I514" s="60"/>
      <c r="J514" s="60"/>
      <c r="K514" s="60"/>
    </row>
    <row r="515" spans="1:14" x14ac:dyDescent="0.3">
      <c r="A515" s="54"/>
      <c r="B515" s="6" t="s">
        <v>6</v>
      </c>
      <c r="C515" s="1"/>
      <c r="D515" s="1"/>
      <c r="E515" s="1"/>
      <c r="F515" s="1"/>
      <c r="G515" s="60"/>
      <c r="H515" s="60"/>
      <c r="I515" s="60"/>
      <c r="J515" s="60"/>
      <c r="K515" s="60"/>
    </row>
    <row r="516" spans="1:14" ht="129.6" x14ac:dyDescent="0.3">
      <c r="A516" s="54"/>
      <c r="B516" s="6" t="s">
        <v>7</v>
      </c>
      <c r="C516" s="11" t="s">
        <v>403</v>
      </c>
      <c r="D516" s="11" t="s">
        <v>405</v>
      </c>
      <c r="E516" s="11" t="s">
        <v>407</v>
      </c>
      <c r="F516" s="11" t="s">
        <v>409</v>
      </c>
      <c r="G516" s="5" t="s">
        <v>11</v>
      </c>
      <c r="H516" s="5" t="s">
        <v>25</v>
      </c>
      <c r="I516" s="4" t="s">
        <v>13</v>
      </c>
      <c r="J516" s="5" t="s">
        <v>14</v>
      </c>
      <c r="K516" s="4" t="s">
        <v>26</v>
      </c>
    </row>
    <row r="517" spans="1:14" x14ac:dyDescent="0.3">
      <c r="A517" s="55"/>
      <c r="B517" s="6" t="s">
        <v>22</v>
      </c>
      <c r="C517" s="3">
        <v>24.9</v>
      </c>
      <c r="D517" s="14">
        <v>13.98</v>
      </c>
      <c r="E517" s="3">
        <f>25.5/4</f>
        <v>6.375</v>
      </c>
      <c r="F517" s="3">
        <v>17.98</v>
      </c>
      <c r="G517" s="3">
        <f>AVERAGE(C517,D517,E517,F517)</f>
        <v>15.80875</v>
      </c>
      <c r="H517" s="23">
        <f>MEDIAN(C517:F517)</f>
        <v>15.98</v>
      </c>
      <c r="I517" s="1">
        <f>_xlfn.STDEV.S(C517,D517,E517,F517)</f>
        <v>7.7396192574312099</v>
      </c>
      <c r="J517" s="13">
        <f>IFERROR(I517/G517,"")</f>
        <v>0.48957819292677851</v>
      </c>
      <c r="K517" s="3">
        <f>IF(J517&lt;25%,G517,SMALL(G517:H517,1))</f>
        <v>15.80875</v>
      </c>
    </row>
    <row r="519" spans="1:14" ht="15" thickBot="1" x14ac:dyDescent="0.35"/>
    <row r="520" spans="1:14" x14ac:dyDescent="0.3">
      <c r="A520" s="28" t="s">
        <v>1</v>
      </c>
      <c r="B520" s="28" t="s">
        <v>2</v>
      </c>
      <c r="C520" s="63" t="s">
        <v>423</v>
      </c>
      <c r="D520" s="64"/>
      <c r="E520" s="64"/>
      <c r="F520" s="65"/>
      <c r="G520" s="66" t="s">
        <v>21</v>
      </c>
      <c r="H520" s="67"/>
      <c r="I520" s="29">
        <v>1</v>
      </c>
      <c r="J520" s="30" t="s">
        <v>18</v>
      </c>
      <c r="K520" s="31" t="s">
        <v>424</v>
      </c>
      <c r="M520" s="68" t="s">
        <v>432</v>
      </c>
      <c r="N520" s="69"/>
    </row>
    <row r="521" spans="1:14" x14ac:dyDescent="0.3">
      <c r="A521" s="61" t="s">
        <v>425</v>
      </c>
      <c r="B521" s="32"/>
      <c r="C521" s="30" t="s">
        <v>9</v>
      </c>
      <c r="D521" s="30" t="s">
        <v>8</v>
      </c>
      <c r="E521" s="30" t="s">
        <v>10</v>
      </c>
      <c r="F521" s="30" t="s">
        <v>12</v>
      </c>
      <c r="G521" s="62" t="s">
        <v>15</v>
      </c>
      <c r="H521" s="62"/>
      <c r="I521" s="62"/>
      <c r="J521" s="62"/>
      <c r="K521" s="62"/>
      <c r="M521" s="40">
        <v>45597</v>
      </c>
      <c r="N521" s="41">
        <v>1153.7249999999999</v>
      </c>
    </row>
    <row r="522" spans="1:14" x14ac:dyDescent="0.3">
      <c r="A522" s="61"/>
      <c r="B522" s="32" t="s">
        <v>3</v>
      </c>
      <c r="C522" s="33" t="s">
        <v>426</v>
      </c>
      <c r="D522" s="33" t="s">
        <v>427</v>
      </c>
      <c r="E522" s="33" t="s">
        <v>428</v>
      </c>
      <c r="F522" s="33"/>
      <c r="G522" s="62"/>
      <c r="H522" s="62"/>
      <c r="I522" s="62"/>
      <c r="J522" s="62"/>
      <c r="K522" s="62"/>
      <c r="M522" s="40">
        <v>45689</v>
      </c>
      <c r="N522" s="41">
        <v>1173.7750000000001</v>
      </c>
    </row>
    <row r="523" spans="1:14" ht="15" thickBot="1" x14ac:dyDescent="0.35">
      <c r="A523" s="61"/>
      <c r="B523" s="32" t="s">
        <v>4</v>
      </c>
      <c r="C523" s="33">
        <v>73029977</v>
      </c>
      <c r="D523" s="33">
        <v>749009157</v>
      </c>
      <c r="E523" s="33">
        <v>872866</v>
      </c>
      <c r="F523" s="33"/>
      <c r="G523" s="62"/>
      <c r="H523" s="62"/>
      <c r="I523" s="62"/>
      <c r="J523" s="62"/>
      <c r="K523" s="62"/>
      <c r="M523" s="42" t="s">
        <v>433</v>
      </c>
      <c r="N523" s="43">
        <f>N522/N521</f>
        <v>1.0173784914082646</v>
      </c>
    </row>
    <row r="524" spans="1:14" x14ac:dyDescent="0.3">
      <c r="A524" s="61"/>
      <c r="B524" s="32" t="s">
        <v>5</v>
      </c>
      <c r="C524" s="34">
        <v>45600</v>
      </c>
      <c r="D524" s="34">
        <v>45600</v>
      </c>
      <c r="E524" s="34">
        <v>45602</v>
      </c>
      <c r="F524" s="33"/>
      <c r="G524" s="62"/>
      <c r="H524" s="62"/>
      <c r="I524" s="62"/>
      <c r="J524" s="62"/>
      <c r="K524" s="62"/>
    </row>
    <row r="525" spans="1:14" x14ac:dyDescent="0.3">
      <c r="A525" s="61"/>
      <c r="B525" s="32" t="s">
        <v>6</v>
      </c>
      <c r="C525" s="33" t="s">
        <v>429</v>
      </c>
      <c r="D525" s="33" t="s">
        <v>430</v>
      </c>
      <c r="E525" s="33" t="s">
        <v>431</v>
      </c>
      <c r="F525" s="33"/>
      <c r="G525" s="62"/>
      <c r="H525" s="62"/>
      <c r="I525" s="62"/>
      <c r="J525" s="62"/>
      <c r="K525" s="62"/>
    </row>
    <row r="526" spans="1:14" x14ac:dyDescent="0.3">
      <c r="A526" s="61"/>
      <c r="B526" s="32" t="s">
        <v>7</v>
      </c>
      <c r="C526" s="33"/>
      <c r="D526" s="33"/>
      <c r="E526" s="33"/>
      <c r="F526" s="33"/>
      <c r="G526" s="30" t="s">
        <v>11</v>
      </c>
      <c r="H526" s="30" t="s">
        <v>25</v>
      </c>
      <c r="I526" s="28" t="s">
        <v>13</v>
      </c>
      <c r="J526" s="30" t="s">
        <v>14</v>
      </c>
      <c r="K526" s="28" t="s">
        <v>26</v>
      </c>
    </row>
    <row r="527" spans="1:14" x14ac:dyDescent="0.3">
      <c r="A527" s="61"/>
      <c r="B527" s="32" t="s">
        <v>22</v>
      </c>
      <c r="C527" s="35">
        <v>158.72999999999999</v>
      </c>
      <c r="D527" s="35">
        <v>216.81</v>
      </c>
      <c r="E527" s="35">
        <v>199</v>
      </c>
      <c r="F527" s="35"/>
      <c r="G527" s="36">
        <f>AVERAGE(C527,D527,E527)</f>
        <v>191.51333333333332</v>
      </c>
      <c r="H527" s="36">
        <f>MEDIAN(C527,D527,E527)</f>
        <v>199</v>
      </c>
      <c r="I527" s="33">
        <f>_xlfn.STDEV.S(C527,D527,E527)</f>
        <v>29.754986696910638</v>
      </c>
      <c r="J527" s="37">
        <f>IFERROR(I527/G527,"")</f>
        <v>0.1553677030158595</v>
      </c>
      <c r="K527" s="35">
        <f>IF(J527&lt;25%,G527,SMALL(G527:H527,1))</f>
        <v>191.51333333333332</v>
      </c>
    </row>
    <row r="528" spans="1:14" ht="43.2" x14ac:dyDescent="0.3">
      <c r="A528" s="44" t="s">
        <v>434</v>
      </c>
      <c r="B528" s="38" t="s">
        <v>435</v>
      </c>
      <c r="C528" s="35">
        <f>TRUNC(C527*$N$523,2)</f>
        <v>161.47999999999999</v>
      </c>
      <c r="D528" s="35">
        <f>TRUNC(D527*$N$523,2)</f>
        <v>220.57</v>
      </c>
      <c r="E528" s="35">
        <f>TRUNC(E527*$N$523,2)</f>
        <v>202.45</v>
      </c>
      <c r="F528" s="35">
        <f>TRUNC(F527*$N$523,2)</f>
        <v>0</v>
      </c>
      <c r="G528" s="36">
        <f>AVERAGE(C528,D528,E528)</f>
        <v>194.83333333333334</v>
      </c>
      <c r="H528" s="36">
        <f>MEDIAN(C528,D528,E528)</f>
        <v>202.45</v>
      </c>
      <c r="I528" s="33">
        <f>_xlfn.STDEV.S(C528,D528,E528)</f>
        <v>30.272384004787821</v>
      </c>
      <c r="J528" s="37">
        <f>IFERROR(I528/G528,"")</f>
        <v>0.15537579472089558</v>
      </c>
      <c r="K528" s="39">
        <f>IF(J528&lt;25%,G528,SMALL(G528:H528,1))</f>
        <v>194.83333333333334</v>
      </c>
    </row>
    <row r="531" spans="1:11" x14ac:dyDescent="0.3">
      <c r="A531" s="28" t="s">
        <v>1</v>
      </c>
      <c r="B531" s="28" t="s">
        <v>2</v>
      </c>
      <c r="C531" s="63" t="s">
        <v>436</v>
      </c>
      <c r="D531" s="64"/>
      <c r="E531" s="64"/>
      <c r="F531" s="65"/>
      <c r="G531" s="66" t="s">
        <v>21</v>
      </c>
      <c r="H531" s="67"/>
      <c r="I531" s="45">
        <v>1</v>
      </c>
      <c r="J531" s="30" t="s">
        <v>18</v>
      </c>
      <c r="K531" s="46" t="s">
        <v>23</v>
      </c>
    </row>
    <row r="532" spans="1:11" x14ac:dyDescent="0.3">
      <c r="A532" s="61" t="s">
        <v>437</v>
      </c>
      <c r="B532" s="32"/>
      <c r="C532" s="30" t="s">
        <v>9</v>
      </c>
      <c r="D532" s="30" t="s">
        <v>8</v>
      </c>
      <c r="E532" s="30" t="s">
        <v>10</v>
      </c>
      <c r="F532" s="30" t="s">
        <v>12</v>
      </c>
      <c r="G532" s="62" t="s">
        <v>15</v>
      </c>
      <c r="H532" s="62"/>
      <c r="I532" s="62"/>
      <c r="J532" s="62"/>
      <c r="K532" s="62"/>
    </row>
    <row r="533" spans="1:11" x14ac:dyDescent="0.3">
      <c r="A533" s="61"/>
      <c r="B533" s="32" t="s">
        <v>3</v>
      </c>
      <c r="C533" s="33" t="s">
        <v>426</v>
      </c>
      <c r="D533" s="33" t="s">
        <v>438</v>
      </c>
      <c r="E533" s="33" t="s">
        <v>428</v>
      </c>
      <c r="F533" s="33"/>
      <c r="G533" s="62"/>
      <c r="H533" s="62"/>
      <c r="I533" s="62"/>
      <c r="J533" s="62"/>
      <c r="K533" s="62"/>
    </row>
    <row r="534" spans="1:11" x14ac:dyDescent="0.3">
      <c r="A534" s="61"/>
      <c r="B534" s="32" t="s">
        <v>4</v>
      </c>
      <c r="C534" s="33">
        <v>73029977</v>
      </c>
      <c r="D534" s="33">
        <v>714146</v>
      </c>
      <c r="E534" s="33">
        <v>872866</v>
      </c>
      <c r="F534" s="33"/>
      <c r="G534" s="62"/>
      <c r="H534" s="62"/>
      <c r="I534" s="62"/>
      <c r="J534" s="62"/>
      <c r="K534" s="62"/>
    </row>
    <row r="535" spans="1:11" x14ac:dyDescent="0.3">
      <c r="A535" s="61"/>
      <c r="B535" s="32" t="s">
        <v>5</v>
      </c>
      <c r="C535" s="34">
        <v>45600</v>
      </c>
      <c r="D535" s="34">
        <v>45792</v>
      </c>
      <c r="E535" s="34">
        <v>45602</v>
      </c>
      <c r="F535" s="33"/>
      <c r="G535" s="62"/>
      <c r="H535" s="62"/>
      <c r="I535" s="62"/>
      <c r="J535" s="62"/>
      <c r="K535" s="62"/>
    </row>
    <row r="536" spans="1:11" x14ac:dyDescent="0.3">
      <c r="A536" s="61"/>
      <c r="B536" s="32" t="s">
        <v>6</v>
      </c>
      <c r="C536" s="33" t="s">
        <v>429</v>
      </c>
      <c r="D536" s="33" t="s">
        <v>439</v>
      </c>
      <c r="E536" s="33" t="s">
        <v>431</v>
      </c>
      <c r="F536" s="33"/>
      <c r="G536" s="62"/>
      <c r="H536" s="62"/>
      <c r="I536" s="62"/>
      <c r="J536" s="62"/>
      <c r="K536" s="62"/>
    </row>
    <row r="537" spans="1:11" x14ac:dyDescent="0.3">
      <c r="A537" s="61"/>
      <c r="B537" s="32" t="s">
        <v>7</v>
      </c>
      <c r="C537" s="33"/>
      <c r="D537" s="33"/>
      <c r="E537" s="33"/>
      <c r="F537" s="33"/>
      <c r="G537" s="30" t="s">
        <v>11</v>
      </c>
      <c r="H537" s="30" t="s">
        <v>25</v>
      </c>
      <c r="I537" s="28" t="s">
        <v>13</v>
      </c>
      <c r="J537" s="30" t="s">
        <v>14</v>
      </c>
      <c r="K537" s="28" t="s">
        <v>26</v>
      </c>
    </row>
    <row r="538" spans="1:11" x14ac:dyDescent="0.3">
      <c r="A538" s="61"/>
      <c r="B538" s="32" t="s">
        <v>22</v>
      </c>
      <c r="C538" s="35">
        <f>55.75+3.01</f>
        <v>58.76</v>
      </c>
      <c r="D538" s="35">
        <f>76.7+6.4</f>
        <v>83.100000000000009</v>
      </c>
      <c r="E538" s="35">
        <f>60.69+3.98</f>
        <v>64.67</v>
      </c>
      <c r="F538" s="35"/>
      <c r="G538" s="35">
        <f>IFERROR(AVERAGE(C538:F538),"")</f>
        <v>68.843333333333348</v>
      </c>
      <c r="H538" s="36">
        <f>MEDIAN(C538,D538,E538)</f>
        <v>64.67</v>
      </c>
      <c r="I538" s="33">
        <f>_xlfn.STDEV.S(C538,D538,E538)</f>
        <v>12.695331162806745</v>
      </c>
      <c r="J538" s="37">
        <f>IFERROR(I538/G538,"")</f>
        <v>0.18440901316235039</v>
      </c>
      <c r="K538" s="35">
        <f>IF(J538&lt;25%,G538,SMALL(G538:H538,1))</f>
        <v>68.843333333333348</v>
      </c>
    </row>
    <row r="539" spans="1:11" ht="43.2" x14ac:dyDescent="0.3">
      <c r="A539" s="44" t="s">
        <v>434</v>
      </c>
      <c r="B539" s="38" t="s">
        <v>435</v>
      </c>
      <c r="C539" s="35">
        <f>TRUNC(C538*$N$523,2)</f>
        <v>59.78</v>
      </c>
      <c r="D539" s="35">
        <f>D538</f>
        <v>83.100000000000009</v>
      </c>
      <c r="E539" s="35">
        <f>TRUNC(E538*$N$523,2)</f>
        <v>65.790000000000006</v>
      </c>
      <c r="F539" s="33"/>
      <c r="G539" s="35">
        <f>IFERROR(AVERAGE(C539:F539),"")</f>
        <v>69.556666666666672</v>
      </c>
      <c r="H539" s="36">
        <f>MEDIAN(C539,D539,E539)</f>
        <v>65.790000000000006</v>
      </c>
      <c r="I539" s="33">
        <f>_xlfn.STDEV.S(C539,D539,E539)</f>
        <v>12.107701405854662</v>
      </c>
      <c r="J539" s="37">
        <f>IFERROR(I539/G539,"")</f>
        <v>0.17406960376462349</v>
      </c>
      <c r="K539" s="39">
        <f>IF(J539&lt;25%,G539,SMALL(G539:H539,1))</f>
        <v>69.556666666666672</v>
      </c>
    </row>
    <row r="542" spans="1:11" x14ac:dyDescent="0.3">
      <c r="A542" s="28" t="s">
        <v>1</v>
      </c>
      <c r="B542" s="28" t="s">
        <v>2</v>
      </c>
      <c r="C542" s="63" t="s">
        <v>440</v>
      </c>
      <c r="D542" s="64"/>
      <c r="E542" s="64"/>
      <c r="F542" s="65"/>
      <c r="G542" s="66" t="s">
        <v>21</v>
      </c>
      <c r="H542" s="67"/>
      <c r="I542" s="47">
        <v>1</v>
      </c>
      <c r="J542" s="28" t="s">
        <v>18</v>
      </c>
      <c r="K542" s="48" t="s">
        <v>441</v>
      </c>
    </row>
    <row r="543" spans="1:11" x14ac:dyDescent="0.3">
      <c r="A543" s="61" t="s">
        <v>442</v>
      </c>
      <c r="B543" s="32"/>
      <c r="C543" s="28" t="s">
        <v>9</v>
      </c>
      <c r="D543" s="28" t="s">
        <v>8</v>
      </c>
      <c r="E543" s="28" t="s">
        <v>10</v>
      </c>
      <c r="F543" s="28" t="s">
        <v>12</v>
      </c>
      <c r="G543" s="62" t="s">
        <v>15</v>
      </c>
      <c r="H543" s="62"/>
      <c r="I543" s="62"/>
      <c r="J543" s="62"/>
      <c r="K543" s="62"/>
    </row>
    <row r="544" spans="1:11" x14ac:dyDescent="0.3">
      <c r="A544" s="61"/>
      <c r="B544" s="32" t="s">
        <v>3</v>
      </c>
      <c r="C544" s="33" t="s">
        <v>426</v>
      </c>
      <c r="D544" s="33" t="s">
        <v>349</v>
      </c>
      <c r="E544" s="33" t="s">
        <v>443</v>
      </c>
      <c r="F544" s="33" t="s">
        <v>444</v>
      </c>
      <c r="G544" s="62"/>
      <c r="H544" s="62"/>
      <c r="I544" s="62"/>
      <c r="J544" s="62"/>
      <c r="K544" s="62"/>
    </row>
    <row r="545" spans="1:11" x14ac:dyDescent="0.3">
      <c r="A545" s="61"/>
      <c r="B545" s="32" t="s">
        <v>4</v>
      </c>
      <c r="C545" s="33">
        <v>73029977</v>
      </c>
      <c r="D545" s="33"/>
      <c r="E545" s="33"/>
      <c r="F545" s="33"/>
      <c r="G545" s="62"/>
      <c r="H545" s="62"/>
      <c r="I545" s="62"/>
      <c r="J545" s="62"/>
      <c r="K545" s="62"/>
    </row>
    <row r="546" spans="1:11" x14ac:dyDescent="0.3">
      <c r="A546" s="61"/>
      <c r="B546" s="32" t="s">
        <v>5</v>
      </c>
      <c r="C546" s="34">
        <v>45600</v>
      </c>
      <c r="D546" s="34">
        <v>45796</v>
      </c>
      <c r="E546" s="34">
        <v>45796</v>
      </c>
      <c r="F546" s="34">
        <v>45796</v>
      </c>
      <c r="G546" s="62"/>
      <c r="H546" s="62"/>
      <c r="I546" s="62"/>
      <c r="J546" s="62"/>
      <c r="K546" s="62"/>
    </row>
    <row r="547" spans="1:11" x14ac:dyDescent="0.3">
      <c r="A547" s="61"/>
      <c r="B547" s="32" t="s">
        <v>6</v>
      </c>
      <c r="C547" s="33" t="s">
        <v>429</v>
      </c>
      <c r="D547" s="33"/>
      <c r="E547" s="33"/>
      <c r="F547" s="33"/>
      <c r="G547" s="62"/>
      <c r="H547" s="62"/>
      <c r="I547" s="62"/>
      <c r="J547" s="62"/>
      <c r="K547" s="62"/>
    </row>
    <row r="548" spans="1:11" ht="43.2" x14ac:dyDescent="0.3">
      <c r="A548" s="61"/>
      <c r="B548" s="32" t="s">
        <v>7</v>
      </c>
      <c r="C548" s="33"/>
      <c r="D548" s="49" t="s">
        <v>445</v>
      </c>
      <c r="E548" s="49" t="s">
        <v>446</v>
      </c>
      <c r="F548" s="49" t="s">
        <v>447</v>
      </c>
      <c r="G548" s="30" t="s">
        <v>11</v>
      </c>
      <c r="H548" s="30" t="s">
        <v>25</v>
      </c>
      <c r="I548" s="28" t="s">
        <v>13</v>
      </c>
      <c r="J548" s="30" t="s">
        <v>14</v>
      </c>
      <c r="K548" s="28" t="s">
        <v>26</v>
      </c>
    </row>
    <row r="549" spans="1:11" x14ac:dyDescent="0.3">
      <c r="A549" s="61"/>
      <c r="B549" s="32" t="s">
        <v>22</v>
      </c>
      <c r="C549" s="35">
        <v>15.3</v>
      </c>
      <c r="D549" s="35">
        <v>51.82</v>
      </c>
      <c r="E549" s="50">
        <v>17</v>
      </c>
      <c r="F549" s="35">
        <v>23.59</v>
      </c>
      <c r="G549" s="35">
        <f>AVERAGE(C549,D549,E549,F549)</f>
        <v>26.927500000000002</v>
      </c>
      <c r="H549" s="36">
        <f>MEDIAN(C549,D549,E549,F549)</f>
        <v>20.295000000000002</v>
      </c>
      <c r="I549" s="33">
        <f>_xlfn.STDEV.S(C549,D549,E549,F549)</f>
        <v>16.975761887664028</v>
      </c>
      <c r="J549" s="37">
        <f>IFERROR(I549/G549,"")</f>
        <v>0.6304247289077719</v>
      </c>
      <c r="K549" s="35">
        <f>IF(J549&lt;25%,G549,SMALL(G549:H549,1))</f>
        <v>20.295000000000002</v>
      </c>
    </row>
    <row r="550" spans="1:11" ht="57.6" x14ac:dyDescent="0.3">
      <c r="A550" s="44" t="s">
        <v>434</v>
      </c>
      <c r="B550" s="38" t="s">
        <v>448</v>
      </c>
      <c r="C550" s="35">
        <f>TRUNC(C549*$N$523,2)</f>
        <v>15.56</v>
      </c>
      <c r="D550" s="35">
        <f>D549</f>
        <v>51.82</v>
      </c>
      <c r="E550" s="35">
        <f>E549</f>
        <v>17</v>
      </c>
      <c r="F550" s="35">
        <f>F549</f>
        <v>23.59</v>
      </c>
      <c r="G550" s="35">
        <f>AVERAGE(C550,D550,E550,F550)</f>
        <v>26.9925</v>
      </c>
      <c r="H550" s="36">
        <f>MEDIAN(C550,D550,E550,F550)</f>
        <v>20.295000000000002</v>
      </c>
      <c r="I550" s="33">
        <f>_xlfn.STDEV.S(C550,D550,E550,F550)</f>
        <v>16.916795155505476</v>
      </c>
      <c r="J550" s="37">
        <f>IFERROR(I550/G550,"")</f>
        <v>0.62672205818303139</v>
      </c>
      <c r="K550" s="39">
        <f>IF(J550&lt;25%,G550,SMALL(G550:H550,1))</f>
        <v>20.295000000000002</v>
      </c>
    </row>
    <row r="553" spans="1:11" x14ac:dyDescent="0.3">
      <c r="A553" s="28" t="s">
        <v>1</v>
      </c>
      <c r="B553" s="28" t="s">
        <v>2</v>
      </c>
      <c r="C553" s="63" t="s">
        <v>449</v>
      </c>
      <c r="D553" s="64"/>
      <c r="E553" s="64"/>
      <c r="F553" s="65"/>
      <c r="G553" s="66" t="s">
        <v>21</v>
      </c>
      <c r="H553" s="67"/>
      <c r="I553" s="29">
        <v>1</v>
      </c>
      <c r="J553" s="30" t="s">
        <v>18</v>
      </c>
      <c r="K553" s="46" t="s">
        <v>441</v>
      </c>
    </row>
    <row r="554" spans="1:11" x14ac:dyDescent="0.3">
      <c r="A554" s="61" t="s">
        <v>450</v>
      </c>
      <c r="B554" s="32"/>
      <c r="C554" s="30" t="s">
        <v>9</v>
      </c>
      <c r="D554" s="30" t="s">
        <v>8</v>
      </c>
      <c r="E554" s="30" t="s">
        <v>10</v>
      </c>
      <c r="F554" s="30" t="s">
        <v>12</v>
      </c>
      <c r="G554" s="62" t="s">
        <v>15</v>
      </c>
      <c r="H554" s="62"/>
      <c r="I554" s="62"/>
      <c r="J554" s="62"/>
      <c r="K554" s="62"/>
    </row>
    <row r="555" spans="1:11" x14ac:dyDescent="0.3">
      <c r="A555" s="61"/>
      <c r="B555" s="32" t="s">
        <v>3</v>
      </c>
      <c r="C555" s="33" t="s">
        <v>451</v>
      </c>
      <c r="D555" s="33" t="s">
        <v>427</v>
      </c>
      <c r="E555" s="33" t="s">
        <v>452</v>
      </c>
      <c r="F555" s="33" t="s">
        <v>453</v>
      </c>
      <c r="G555" s="62"/>
      <c r="H555" s="62"/>
      <c r="I555" s="62"/>
      <c r="J555" s="62"/>
      <c r="K555" s="62"/>
    </row>
    <row r="556" spans="1:11" x14ac:dyDescent="0.3">
      <c r="A556" s="61"/>
      <c r="B556" s="32" t="s">
        <v>4</v>
      </c>
      <c r="C556" s="33"/>
      <c r="D556" s="33">
        <v>749009154</v>
      </c>
      <c r="E556" s="33"/>
      <c r="F556" s="33"/>
      <c r="G556" s="62"/>
      <c r="H556" s="62"/>
      <c r="I556" s="62"/>
      <c r="J556" s="62"/>
      <c r="K556" s="62"/>
    </row>
    <row r="557" spans="1:11" x14ac:dyDescent="0.3">
      <c r="A557" s="61"/>
      <c r="B557" s="32" t="s">
        <v>5</v>
      </c>
      <c r="C557" s="34">
        <v>45796</v>
      </c>
      <c r="D557" s="34">
        <v>45600</v>
      </c>
      <c r="E557" s="34">
        <v>45796</v>
      </c>
      <c r="F557" s="34">
        <v>45614</v>
      </c>
      <c r="G557" s="62"/>
      <c r="H557" s="62"/>
      <c r="I557" s="62"/>
      <c r="J557" s="62"/>
      <c r="K557" s="62"/>
    </row>
    <row r="558" spans="1:11" x14ac:dyDescent="0.3">
      <c r="A558" s="61"/>
      <c r="B558" s="32" t="s">
        <v>6</v>
      </c>
      <c r="C558" s="33"/>
      <c r="D558" s="33" t="s">
        <v>439</v>
      </c>
      <c r="E558" s="33"/>
      <c r="F558" s="33"/>
      <c r="G558" s="62"/>
      <c r="H558" s="62"/>
      <c r="I558" s="62"/>
      <c r="J558" s="62"/>
      <c r="K558" s="62"/>
    </row>
    <row r="559" spans="1:11" ht="57.6" x14ac:dyDescent="0.3">
      <c r="A559" s="61"/>
      <c r="B559" s="32" t="s">
        <v>7</v>
      </c>
      <c r="C559" s="49" t="s">
        <v>454</v>
      </c>
      <c r="D559" s="33"/>
      <c r="E559" s="49" t="s">
        <v>455</v>
      </c>
      <c r="F559" s="49" t="s">
        <v>456</v>
      </c>
      <c r="G559" s="30" t="s">
        <v>11</v>
      </c>
      <c r="H559" s="30" t="s">
        <v>25</v>
      </c>
      <c r="I559" s="28" t="s">
        <v>13</v>
      </c>
      <c r="J559" s="30" t="s">
        <v>14</v>
      </c>
      <c r="K559" s="28" t="s">
        <v>26</v>
      </c>
    </row>
    <row r="560" spans="1:11" x14ac:dyDescent="0.3">
      <c r="A560" s="61"/>
      <c r="B560" s="32" t="s">
        <v>22</v>
      </c>
      <c r="C560" s="35">
        <v>54.61</v>
      </c>
      <c r="D560" s="35">
        <v>24.02</v>
      </c>
      <c r="E560" s="35">
        <v>17</v>
      </c>
      <c r="F560" s="35">
        <v>55.5</v>
      </c>
      <c r="G560" s="35">
        <f>AVERAGE(C560,D560,E560,F560)</f>
        <v>37.782499999999999</v>
      </c>
      <c r="H560" s="36">
        <f>MEDIAN(C560,D560,E560,F560)</f>
        <v>39.314999999999998</v>
      </c>
      <c r="I560" s="33">
        <f>_xlfn.STDEV.S(C560,D560,E560,F560)</f>
        <v>20.152694402155429</v>
      </c>
      <c r="J560" s="37">
        <f>IFERROR(I560/G560,"")</f>
        <v>0.53338700197592614</v>
      </c>
      <c r="K560" s="35">
        <f>IF(J560&lt;25%,G560,SMALL(G560:H560,1))</f>
        <v>37.782499999999999</v>
      </c>
    </row>
    <row r="561" spans="1:11" ht="57.6" x14ac:dyDescent="0.3">
      <c r="A561" s="44" t="s">
        <v>434</v>
      </c>
      <c r="B561" s="38" t="s">
        <v>448</v>
      </c>
      <c r="C561" s="36">
        <f>C560</f>
        <v>54.61</v>
      </c>
      <c r="D561" s="35">
        <f>TRUNC(D560*$N$523,2)</f>
        <v>24.43</v>
      </c>
      <c r="E561" s="36">
        <f>E560</f>
        <v>17</v>
      </c>
      <c r="F561" s="35">
        <f>TRUNC(F560*$N$523,2)</f>
        <v>56.46</v>
      </c>
      <c r="G561" s="35">
        <f>AVERAGE(C561,D561,E561,F561)</f>
        <v>38.125</v>
      </c>
      <c r="H561" s="36">
        <f>MEDIAN(C561,D561,E561,F561)</f>
        <v>39.519999999999996</v>
      </c>
      <c r="I561" s="33">
        <f>_xlfn.STDEV.S(C561,D561,E561,F561)</f>
        <v>20.344910092371183</v>
      </c>
      <c r="J561" s="37">
        <f>IFERROR(I561/G561,"")</f>
        <v>0.53363698602940812</v>
      </c>
      <c r="K561" s="39">
        <f>IF(J561&lt;25%,G561,SMALL(G561:H561,1))</f>
        <v>38.125</v>
      </c>
    </row>
    <row r="564" spans="1:11" x14ac:dyDescent="0.3">
      <c r="A564" s="53" t="s">
        <v>475</v>
      </c>
      <c r="B564" s="4" t="s">
        <v>2</v>
      </c>
      <c r="C564" s="56" t="s">
        <v>466</v>
      </c>
      <c r="D564" s="57"/>
      <c r="E564" s="57"/>
      <c r="F564" s="57"/>
      <c r="G564" s="58" t="s">
        <v>21</v>
      </c>
      <c r="H564" s="59"/>
      <c r="I564" s="8"/>
      <c r="J564" s="4" t="s">
        <v>18</v>
      </c>
      <c r="K564" s="2" t="s">
        <v>332</v>
      </c>
    </row>
    <row r="565" spans="1:11" x14ac:dyDescent="0.3">
      <c r="A565" s="54"/>
      <c r="B565" s="6"/>
      <c r="C565" s="5" t="s">
        <v>9</v>
      </c>
      <c r="D565" s="5" t="s">
        <v>8</v>
      </c>
      <c r="E565" s="5" t="s">
        <v>10</v>
      </c>
      <c r="F565" s="5" t="s">
        <v>12</v>
      </c>
      <c r="G565" s="60" t="s">
        <v>15</v>
      </c>
      <c r="H565" s="60"/>
      <c r="I565" s="60"/>
      <c r="J565" s="60"/>
      <c r="K565" s="60"/>
    </row>
    <row r="566" spans="1:11" x14ac:dyDescent="0.3">
      <c r="A566" s="54"/>
      <c r="B566" s="6" t="s">
        <v>3</v>
      </c>
      <c r="C566" s="1" t="s">
        <v>467</v>
      </c>
      <c r="D566" s="1" t="s">
        <v>469</v>
      </c>
      <c r="E566" s="1" t="s">
        <v>471</v>
      </c>
      <c r="F566" s="1" t="s">
        <v>473</v>
      </c>
      <c r="G566" s="60"/>
      <c r="H566" s="60"/>
      <c r="I566" s="60"/>
      <c r="J566" s="60"/>
      <c r="K566" s="60"/>
    </row>
    <row r="567" spans="1:11" x14ac:dyDescent="0.3">
      <c r="A567" s="54"/>
      <c r="B567" s="6" t="s">
        <v>4</v>
      </c>
      <c r="C567" s="1"/>
      <c r="D567" s="1"/>
      <c r="E567" s="1"/>
      <c r="F567" s="1"/>
      <c r="G567" s="60"/>
      <c r="H567" s="60"/>
      <c r="I567" s="60"/>
      <c r="J567" s="60"/>
      <c r="K567" s="60"/>
    </row>
    <row r="568" spans="1:11" x14ac:dyDescent="0.3">
      <c r="A568" s="54"/>
      <c r="B568" s="6" t="s">
        <v>5</v>
      </c>
      <c r="C568" s="12">
        <v>45797</v>
      </c>
      <c r="D568" s="12">
        <v>45797</v>
      </c>
      <c r="E568" s="12">
        <v>45797</v>
      </c>
      <c r="F568" s="12">
        <v>45797</v>
      </c>
      <c r="G568" s="60"/>
      <c r="H568" s="60"/>
      <c r="I568" s="60"/>
      <c r="J568" s="60"/>
      <c r="K568" s="60"/>
    </row>
    <row r="569" spans="1:11" x14ac:dyDescent="0.3">
      <c r="A569" s="54"/>
      <c r="B569" s="6" t="s">
        <v>6</v>
      </c>
      <c r="C569" s="1"/>
      <c r="D569" s="1"/>
      <c r="E569" s="1"/>
      <c r="F569" s="1"/>
      <c r="G569" s="60"/>
      <c r="H569" s="60"/>
      <c r="I569" s="60"/>
      <c r="J569" s="60"/>
      <c r="K569" s="60"/>
    </row>
    <row r="570" spans="1:11" ht="115.2" x14ac:dyDescent="0.3">
      <c r="A570" s="54"/>
      <c r="B570" s="6" t="s">
        <v>7</v>
      </c>
      <c r="C570" s="11" t="s">
        <v>468</v>
      </c>
      <c r="D570" s="11" t="s">
        <v>470</v>
      </c>
      <c r="E570" s="11" t="s">
        <v>472</v>
      </c>
      <c r="F570" s="11" t="s">
        <v>474</v>
      </c>
      <c r="G570" s="5" t="s">
        <v>11</v>
      </c>
      <c r="H570" s="5" t="s">
        <v>25</v>
      </c>
      <c r="I570" s="4" t="s">
        <v>13</v>
      </c>
      <c r="J570" s="5" t="s">
        <v>14</v>
      </c>
      <c r="K570" s="4" t="s">
        <v>26</v>
      </c>
    </row>
    <row r="571" spans="1:11" x14ac:dyDescent="0.3">
      <c r="A571" s="55"/>
      <c r="B571" s="6" t="s">
        <v>22</v>
      </c>
      <c r="C571" s="3">
        <v>62.03</v>
      </c>
      <c r="D571" s="14">
        <v>55</v>
      </c>
      <c r="E571" s="3">
        <v>44.9</v>
      </c>
      <c r="F571" s="3">
        <v>45.96</v>
      </c>
      <c r="G571" s="3">
        <f>AVERAGE(C571,D571,E571,F571)</f>
        <v>51.972500000000004</v>
      </c>
      <c r="H571" s="23">
        <f>MEDIAN(C571:F571)</f>
        <v>50.480000000000004</v>
      </c>
      <c r="I571" s="1">
        <f>_xlfn.STDEV.S(C571,D571,E571,F571)</f>
        <v>8.0929902796597233</v>
      </c>
      <c r="J571" s="13">
        <f>IFERROR(I571/G571,"")</f>
        <v>0.15571677867448599</v>
      </c>
      <c r="K571" s="3">
        <f>IF(J571&lt;25%,G571,SMALL(G571:H571,1))</f>
        <v>51.972500000000004</v>
      </c>
    </row>
    <row r="574" spans="1:11" x14ac:dyDescent="0.3">
      <c r="A574" s="53" t="s">
        <v>484</v>
      </c>
      <c r="B574" s="4" t="s">
        <v>2</v>
      </c>
      <c r="C574" s="56" t="s">
        <v>485</v>
      </c>
      <c r="D574" s="57"/>
      <c r="E574" s="57"/>
      <c r="F574" s="57"/>
      <c r="G574" s="58" t="s">
        <v>21</v>
      </c>
      <c r="H574" s="59"/>
      <c r="I574" s="8"/>
      <c r="J574" s="4" t="s">
        <v>18</v>
      </c>
      <c r="K574" s="2" t="s">
        <v>332</v>
      </c>
    </row>
    <row r="575" spans="1:11" x14ac:dyDescent="0.3">
      <c r="A575" s="54"/>
      <c r="B575" s="6"/>
      <c r="C575" s="5" t="s">
        <v>9</v>
      </c>
      <c r="D575" s="5" t="s">
        <v>8</v>
      </c>
      <c r="E575" s="5" t="s">
        <v>10</v>
      </c>
      <c r="F575" s="5" t="s">
        <v>12</v>
      </c>
      <c r="G575" s="60" t="s">
        <v>15</v>
      </c>
      <c r="H575" s="60"/>
      <c r="I575" s="60"/>
      <c r="J575" s="60"/>
      <c r="K575" s="60"/>
    </row>
    <row r="576" spans="1:11" x14ac:dyDescent="0.3">
      <c r="A576" s="54"/>
      <c r="B576" s="6" t="s">
        <v>3</v>
      </c>
      <c r="C576" s="1" t="s">
        <v>476</v>
      </c>
      <c r="D576" s="1" t="s">
        <v>478</v>
      </c>
      <c r="E576" s="1" t="s">
        <v>481</v>
      </c>
      <c r="F576" s="1" t="s">
        <v>482</v>
      </c>
      <c r="G576" s="60"/>
      <c r="H576" s="60"/>
      <c r="I576" s="60"/>
      <c r="J576" s="60"/>
      <c r="K576" s="60"/>
    </row>
    <row r="577" spans="1:11" x14ac:dyDescent="0.3">
      <c r="A577" s="54"/>
      <c r="B577" s="6" t="s">
        <v>4</v>
      </c>
      <c r="C577" s="1"/>
      <c r="D577" s="1"/>
      <c r="E577" s="1"/>
      <c r="F577" s="1"/>
      <c r="G577" s="60"/>
      <c r="H577" s="60"/>
      <c r="I577" s="60"/>
      <c r="J577" s="60"/>
      <c r="K577" s="60"/>
    </row>
    <row r="578" spans="1:11" x14ac:dyDescent="0.3">
      <c r="A578" s="54"/>
      <c r="B578" s="6" t="s">
        <v>5</v>
      </c>
      <c r="C578" s="12">
        <v>45813</v>
      </c>
      <c r="D578" s="12">
        <v>45813</v>
      </c>
      <c r="E578" s="12">
        <v>45813</v>
      </c>
      <c r="F578" s="12">
        <v>45782</v>
      </c>
      <c r="G578" s="60"/>
      <c r="H578" s="60"/>
      <c r="I578" s="60"/>
      <c r="J578" s="60"/>
      <c r="K578" s="60"/>
    </row>
    <row r="579" spans="1:11" x14ac:dyDescent="0.3">
      <c r="A579" s="54"/>
      <c r="B579" s="6" t="s">
        <v>6</v>
      </c>
      <c r="C579" s="1"/>
      <c r="D579" s="1"/>
      <c r="E579" s="1"/>
      <c r="F579" s="1"/>
      <c r="G579" s="60"/>
      <c r="H579" s="60"/>
      <c r="I579" s="60"/>
      <c r="J579" s="60"/>
      <c r="K579" s="60"/>
    </row>
    <row r="580" spans="1:11" ht="57.6" x14ac:dyDescent="0.3">
      <c r="A580" s="54"/>
      <c r="B580" s="6" t="s">
        <v>7</v>
      </c>
      <c r="C580" s="11" t="s">
        <v>477</v>
      </c>
      <c r="D580" s="11" t="s">
        <v>479</v>
      </c>
      <c r="E580" s="11" t="s">
        <v>480</v>
      </c>
      <c r="F580" s="11" t="s">
        <v>483</v>
      </c>
      <c r="G580" s="5" t="s">
        <v>11</v>
      </c>
      <c r="H580" s="5" t="s">
        <v>25</v>
      </c>
      <c r="I580" s="4" t="s">
        <v>13</v>
      </c>
      <c r="J580" s="5" t="s">
        <v>14</v>
      </c>
      <c r="K580" s="4" t="s">
        <v>26</v>
      </c>
    </row>
    <row r="581" spans="1:11" x14ac:dyDescent="0.3">
      <c r="A581" s="55"/>
      <c r="B581" s="6" t="s">
        <v>22</v>
      </c>
      <c r="C581" s="3">
        <v>7.1</v>
      </c>
      <c r="D581" s="14">
        <v>5.1100000000000003</v>
      </c>
      <c r="E581" s="3">
        <v>5.2</v>
      </c>
      <c r="F581" s="3">
        <v>5.96</v>
      </c>
      <c r="G581" s="3">
        <f>AVERAGE(C581,D581,E581,F581)</f>
        <v>5.8425000000000002</v>
      </c>
      <c r="H581" s="23">
        <f>MEDIAN(C581:F581)</f>
        <v>5.58</v>
      </c>
      <c r="I581" s="1">
        <f>_xlfn.STDEV.S(C581,D581,E581,F581)</f>
        <v>0.92095512015153358</v>
      </c>
      <c r="J581" s="13">
        <f>IFERROR(I581/G581,"")</f>
        <v>0.15763031581541009</v>
      </c>
      <c r="K581" s="3">
        <f>IF(J581&lt;25%,G581,SMALL(G581:H581,1))</f>
        <v>5.8425000000000002</v>
      </c>
    </row>
    <row r="584" spans="1:11" x14ac:dyDescent="0.3">
      <c r="A584" s="53" t="s">
        <v>495</v>
      </c>
      <c r="B584" s="4" t="s">
        <v>2</v>
      </c>
      <c r="C584" s="56" t="s">
        <v>486</v>
      </c>
      <c r="D584" s="57"/>
      <c r="E584" s="57"/>
      <c r="F584" s="57"/>
      <c r="G584" s="58" t="s">
        <v>21</v>
      </c>
      <c r="H584" s="59"/>
      <c r="I584" s="8"/>
      <c r="J584" s="4" t="s">
        <v>18</v>
      </c>
      <c r="K584" s="2" t="s">
        <v>332</v>
      </c>
    </row>
    <row r="585" spans="1:11" x14ac:dyDescent="0.3">
      <c r="A585" s="54"/>
      <c r="B585" s="6"/>
      <c r="C585" s="5" t="s">
        <v>9</v>
      </c>
      <c r="D585" s="5" t="s">
        <v>8</v>
      </c>
      <c r="E585" s="5" t="s">
        <v>10</v>
      </c>
      <c r="F585" s="5" t="s">
        <v>12</v>
      </c>
      <c r="G585" s="60" t="s">
        <v>15</v>
      </c>
      <c r="H585" s="60"/>
      <c r="I585" s="60"/>
      <c r="J585" s="60"/>
      <c r="K585" s="60"/>
    </row>
    <row r="586" spans="1:11" x14ac:dyDescent="0.3">
      <c r="A586" s="54"/>
      <c r="B586" s="6" t="s">
        <v>3</v>
      </c>
      <c r="C586" s="1" t="s">
        <v>487</v>
      </c>
      <c r="D586" s="1" t="s">
        <v>489</v>
      </c>
      <c r="E586" s="1" t="s">
        <v>491</v>
      </c>
      <c r="F586" s="1" t="s">
        <v>493</v>
      </c>
      <c r="G586" s="60"/>
      <c r="H586" s="60"/>
      <c r="I586" s="60"/>
      <c r="J586" s="60"/>
      <c r="K586" s="60"/>
    </row>
    <row r="587" spans="1:11" x14ac:dyDescent="0.3">
      <c r="A587" s="54"/>
      <c r="B587" s="6" t="s">
        <v>4</v>
      </c>
      <c r="C587" s="1"/>
      <c r="D587" s="1"/>
      <c r="E587" s="1"/>
      <c r="F587" s="1"/>
      <c r="G587" s="60"/>
      <c r="H587" s="60"/>
      <c r="I587" s="60"/>
      <c r="J587" s="60"/>
      <c r="K587" s="60"/>
    </row>
    <row r="588" spans="1:11" x14ac:dyDescent="0.3">
      <c r="A588" s="54"/>
      <c r="B588" s="6" t="s">
        <v>5</v>
      </c>
      <c r="C588" s="12">
        <v>45813</v>
      </c>
      <c r="D588" s="12">
        <v>45813</v>
      </c>
      <c r="E588" s="12">
        <v>45813</v>
      </c>
      <c r="F588" s="12">
        <v>45905</v>
      </c>
      <c r="G588" s="60"/>
      <c r="H588" s="60"/>
      <c r="I588" s="60"/>
      <c r="J588" s="60"/>
      <c r="K588" s="60"/>
    </row>
    <row r="589" spans="1:11" x14ac:dyDescent="0.3">
      <c r="A589" s="54"/>
      <c r="B589" s="6" t="s">
        <v>6</v>
      </c>
      <c r="C589" s="1"/>
      <c r="D589" s="1"/>
      <c r="E589" s="1"/>
      <c r="F589" s="1"/>
      <c r="G589" s="60"/>
      <c r="H589" s="60"/>
      <c r="I589" s="60"/>
      <c r="J589" s="60"/>
      <c r="K589" s="60"/>
    </row>
    <row r="590" spans="1:11" ht="57.6" x14ac:dyDescent="0.3">
      <c r="A590" s="54"/>
      <c r="B590" s="6" t="s">
        <v>7</v>
      </c>
      <c r="C590" s="11" t="s">
        <v>488</v>
      </c>
      <c r="D590" s="11" t="s">
        <v>490</v>
      </c>
      <c r="E590" s="11" t="s">
        <v>492</v>
      </c>
      <c r="F590" s="11" t="s">
        <v>494</v>
      </c>
      <c r="G590" s="5" t="s">
        <v>11</v>
      </c>
      <c r="H590" s="5" t="s">
        <v>25</v>
      </c>
      <c r="I590" s="4" t="s">
        <v>13</v>
      </c>
      <c r="J590" s="5" t="s">
        <v>14</v>
      </c>
      <c r="K590" s="4" t="s">
        <v>26</v>
      </c>
    </row>
    <row r="591" spans="1:11" x14ac:dyDescent="0.3">
      <c r="A591" s="55"/>
      <c r="B591" s="6" t="s">
        <v>22</v>
      </c>
      <c r="C591" s="3">
        <v>2.78</v>
      </c>
      <c r="D591" s="14">
        <v>3.2</v>
      </c>
      <c r="E591" s="3">
        <v>4.47</v>
      </c>
      <c r="F591" s="3">
        <v>4.6100000000000003</v>
      </c>
      <c r="G591" s="3">
        <f>AVERAGE(C591,D591,E591,F591)</f>
        <v>3.7649999999999997</v>
      </c>
      <c r="H591" s="23">
        <f>MEDIAN(C591:F591)</f>
        <v>3.835</v>
      </c>
      <c r="I591" s="1">
        <f>_xlfn.STDEV.S(C591,D591,E591,F591)</f>
        <v>0.91296221170429914</v>
      </c>
      <c r="J591" s="13">
        <f>IFERROR(I591/G591,"")</f>
        <v>0.24248664321495331</v>
      </c>
      <c r="K591" s="3">
        <f>IF(J591&lt;25%,G591,SMALL(G591:H591,1))</f>
        <v>3.7649999999999997</v>
      </c>
    </row>
    <row r="594" spans="1:11" x14ac:dyDescent="0.3">
      <c r="A594" s="53" t="s">
        <v>504</v>
      </c>
      <c r="B594" s="4" t="s">
        <v>2</v>
      </c>
      <c r="C594" s="56" t="s">
        <v>501</v>
      </c>
      <c r="D594" s="57"/>
      <c r="E594" s="57"/>
      <c r="F594" s="57"/>
      <c r="G594" s="58" t="s">
        <v>21</v>
      </c>
      <c r="H594" s="59"/>
      <c r="I594" s="8"/>
      <c r="J594" s="4" t="s">
        <v>18</v>
      </c>
      <c r="K594" s="2" t="s">
        <v>332</v>
      </c>
    </row>
    <row r="595" spans="1:11" x14ac:dyDescent="0.3">
      <c r="A595" s="54"/>
      <c r="B595" s="6"/>
      <c r="C595" s="5" t="s">
        <v>9</v>
      </c>
      <c r="D595" s="5" t="s">
        <v>8</v>
      </c>
      <c r="E595" s="5" t="s">
        <v>10</v>
      </c>
      <c r="F595" s="5" t="s">
        <v>12</v>
      </c>
      <c r="G595" s="60" t="s">
        <v>15</v>
      </c>
      <c r="H595" s="60"/>
      <c r="I595" s="60"/>
      <c r="J595" s="60"/>
      <c r="K595" s="60"/>
    </row>
    <row r="596" spans="1:11" x14ac:dyDescent="0.3">
      <c r="A596" s="54"/>
      <c r="B596" s="6" t="s">
        <v>3</v>
      </c>
      <c r="C596" s="1" t="s">
        <v>489</v>
      </c>
      <c r="D596" s="1" t="s">
        <v>497</v>
      </c>
      <c r="E596" s="1" t="s">
        <v>499</v>
      </c>
      <c r="F596" s="1" t="s">
        <v>502</v>
      </c>
      <c r="G596" s="60"/>
      <c r="H596" s="60"/>
      <c r="I596" s="60"/>
      <c r="J596" s="60"/>
      <c r="K596" s="60"/>
    </row>
    <row r="597" spans="1:11" x14ac:dyDescent="0.3">
      <c r="A597" s="54"/>
      <c r="B597" s="6" t="s">
        <v>4</v>
      </c>
      <c r="C597" s="1"/>
      <c r="D597" s="1"/>
      <c r="E597" s="1"/>
      <c r="F597" s="1"/>
      <c r="G597" s="60"/>
      <c r="H597" s="60"/>
      <c r="I597" s="60"/>
      <c r="J597" s="60"/>
      <c r="K597" s="60"/>
    </row>
    <row r="598" spans="1:11" x14ac:dyDescent="0.3">
      <c r="A598" s="54"/>
      <c r="B598" s="6" t="s">
        <v>5</v>
      </c>
      <c r="C598" s="12">
        <v>45813</v>
      </c>
      <c r="D598" s="12">
        <v>45813</v>
      </c>
      <c r="E598" s="12">
        <v>45813</v>
      </c>
      <c r="F598" s="12">
        <v>45813</v>
      </c>
      <c r="G598" s="60"/>
      <c r="H598" s="60"/>
      <c r="I598" s="60"/>
      <c r="J598" s="60"/>
      <c r="K598" s="60"/>
    </row>
    <row r="599" spans="1:11" x14ac:dyDescent="0.3">
      <c r="A599" s="54"/>
      <c r="B599" s="6" t="s">
        <v>6</v>
      </c>
      <c r="C599" s="1"/>
      <c r="D599" s="1"/>
      <c r="E599" s="1"/>
      <c r="F599" s="1"/>
      <c r="G599" s="60"/>
      <c r="H599" s="60"/>
      <c r="I599" s="60"/>
      <c r="J599" s="60"/>
      <c r="K599" s="60"/>
    </row>
    <row r="600" spans="1:11" ht="86.4" x14ac:dyDescent="0.3">
      <c r="A600" s="54"/>
      <c r="B600" s="6" t="s">
        <v>7</v>
      </c>
      <c r="C600" s="11" t="s">
        <v>496</v>
      </c>
      <c r="D600" s="11" t="s">
        <v>498</v>
      </c>
      <c r="E600" s="11" t="s">
        <v>500</v>
      </c>
      <c r="F600" s="11" t="s">
        <v>503</v>
      </c>
      <c r="G600" s="5" t="s">
        <v>11</v>
      </c>
      <c r="H600" s="5" t="s">
        <v>25</v>
      </c>
      <c r="I600" s="4" t="s">
        <v>13</v>
      </c>
      <c r="J600" s="5" t="s">
        <v>14</v>
      </c>
      <c r="K600" s="4" t="s">
        <v>26</v>
      </c>
    </row>
    <row r="601" spans="1:11" x14ac:dyDescent="0.3">
      <c r="A601" s="55"/>
      <c r="B601" s="6" t="s">
        <v>22</v>
      </c>
      <c r="C601" s="3">
        <v>2.95</v>
      </c>
      <c r="D601" s="14">
        <v>2.5</v>
      </c>
      <c r="E601" s="3">
        <v>2.61</v>
      </c>
      <c r="F601" s="3">
        <v>2.59</v>
      </c>
      <c r="G601" s="3">
        <f>AVERAGE(C601,D601,E601,F601)</f>
        <v>2.6625000000000001</v>
      </c>
      <c r="H601" s="23">
        <f>MEDIAN(C601:F601)</f>
        <v>2.5999999999999996</v>
      </c>
      <c r="I601" s="1">
        <f>_xlfn.STDEV.S(C601,D601,E601,F601)</f>
        <v>0.19754746265138423</v>
      </c>
      <c r="J601" s="13">
        <f>IFERROR(I601/G601,"")</f>
        <v>7.4196230103806285E-2</v>
      </c>
      <c r="K601" s="3">
        <f>IF(J601&lt;25%,G601,SMALL(G601:H601,1))</f>
        <v>2.6625000000000001</v>
      </c>
    </row>
    <row r="604" spans="1:11" x14ac:dyDescent="0.3">
      <c r="A604" s="53" t="s">
        <v>511</v>
      </c>
      <c r="B604" s="4" t="s">
        <v>2</v>
      </c>
      <c r="C604" s="56" t="s">
        <v>510</v>
      </c>
      <c r="D604" s="57"/>
      <c r="E604" s="57"/>
      <c r="F604" s="57"/>
      <c r="G604" s="58" t="s">
        <v>21</v>
      </c>
      <c r="H604" s="59"/>
      <c r="I604" s="8"/>
      <c r="J604" s="4" t="s">
        <v>18</v>
      </c>
      <c r="K604" s="2" t="s">
        <v>505</v>
      </c>
    </row>
    <row r="605" spans="1:11" x14ac:dyDescent="0.3">
      <c r="A605" s="54"/>
      <c r="B605" s="6"/>
      <c r="C605" s="5" t="s">
        <v>9</v>
      </c>
      <c r="D605" s="5" t="s">
        <v>8</v>
      </c>
      <c r="E605" s="5" t="s">
        <v>10</v>
      </c>
      <c r="F605" s="5" t="s">
        <v>12</v>
      </c>
      <c r="G605" s="60" t="s">
        <v>15</v>
      </c>
      <c r="H605" s="60"/>
      <c r="I605" s="60"/>
      <c r="J605" s="60"/>
      <c r="K605" s="60"/>
    </row>
    <row r="606" spans="1:11" x14ac:dyDescent="0.3">
      <c r="A606" s="54"/>
      <c r="B606" s="6" t="s">
        <v>3</v>
      </c>
      <c r="C606" s="1" t="s">
        <v>506</v>
      </c>
      <c r="D606" s="1" t="s">
        <v>513</v>
      </c>
      <c r="E606" s="1"/>
      <c r="F606" s="1"/>
      <c r="G606" s="60"/>
      <c r="H606" s="60"/>
      <c r="I606" s="60"/>
      <c r="J606" s="60"/>
      <c r="K606" s="60"/>
    </row>
    <row r="607" spans="1:11" x14ac:dyDescent="0.3">
      <c r="A607" s="54"/>
      <c r="B607" s="6" t="s">
        <v>4</v>
      </c>
      <c r="C607" s="1"/>
      <c r="D607" s="1">
        <v>41720396</v>
      </c>
      <c r="E607" s="1"/>
      <c r="F607" s="1"/>
      <c r="G607" s="60"/>
      <c r="H607" s="60"/>
      <c r="I607" s="60"/>
      <c r="J607" s="60"/>
      <c r="K607" s="60"/>
    </row>
    <row r="608" spans="1:11" x14ac:dyDescent="0.3">
      <c r="A608" s="54"/>
      <c r="B608" s="6" t="s">
        <v>5</v>
      </c>
      <c r="C608" s="12">
        <v>45820</v>
      </c>
      <c r="D608" s="12">
        <v>45820</v>
      </c>
      <c r="E608" s="12"/>
      <c r="F608" s="12"/>
      <c r="G608" s="60"/>
      <c r="H608" s="60"/>
      <c r="I608" s="60"/>
      <c r="J608" s="60"/>
      <c r="K608" s="60"/>
    </row>
    <row r="609" spans="1:11" x14ac:dyDescent="0.3">
      <c r="A609" s="54"/>
      <c r="B609" s="6" t="s">
        <v>6</v>
      </c>
      <c r="C609" s="1"/>
      <c r="D609" s="1" t="s">
        <v>514</v>
      </c>
      <c r="E609" s="1"/>
      <c r="F609" s="1"/>
      <c r="G609" s="60"/>
      <c r="H609" s="60"/>
      <c r="I609" s="60"/>
      <c r="J609" s="60"/>
      <c r="K609" s="60"/>
    </row>
    <row r="610" spans="1:11" ht="57.6" x14ac:dyDescent="0.3">
      <c r="A610" s="54"/>
      <c r="B610" s="6" t="s">
        <v>7</v>
      </c>
      <c r="C610" s="11" t="s">
        <v>507</v>
      </c>
      <c r="D610" s="11" t="s">
        <v>515</v>
      </c>
      <c r="E610" s="11"/>
      <c r="F610" s="11"/>
      <c r="G610" s="5" t="s">
        <v>11</v>
      </c>
      <c r="H610" s="5" t="s">
        <v>25</v>
      </c>
      <c r="I610" s="4" t="s">
        <v>13</v>
      </c>
      <c r="J610" s="5" t="s">
        <v>14</v>
      </c>
      <c r="K610" s="4" t="s">
        <v>26</v>
      </c>
    </row>
    <row r="611" spans="1:11" x14ac:dyDescent="0.3">
      <c r="A611" s="55"/>
      <c r="B611" s="6" t="s">
        <v>22</v>
      </c>
      <c r="C611" s="3">
        <f>237.78/3.6</f>
        <v>66.05</v>
      </c>
      <c r="D611" s="14">
        <f>Planilha1!J5/3.6</f>
        <v>93.513888888888886</v>
      </c>
      <c r="E611" s="3"/>
      <c r="F611" s="3"/>
      <c r="G611" s="3">
        <f>AVERAGE(C611,D611,E611,F611)</f>
        <v>79.781944444444434</v>
      </c>
      <c r="H611" s="23">
        <f>MEDIAN(C611:F611)</f>
        <v>79.781944444444434</v>
      </c>
      <c r="I611" s="1">
        <f>_xlfn.STDEV.S(C611,D611,E611,F611)</f>
        <v>19.419902071087268</v>
      </c>
      <c r="J611" s="13">
        <f>IFERROR(I611/G611,"")</f>
        <v>0.24341224328783029</v>
      </c>
      <c r="K611" s="3">
        <f>IF(J611&lt;25%,G611,SMALL(G611:H611,1))</f>
        <v>79.781944444444434</v>
      </c>
    </row>
    <row r="614" spans="1:11" x14ac:dyDescent="0.3">
      <c r="A614" s="53" t="s">
        <v>512</v>
      </c>
      <c r="B614" s="4" t="s">
        <v>2</v>
      </c>
      <c r="C614" s="56" t="s">
        <v>508</v>
      </c>
      <c r="D614" s="57"/>
      <c r="E614" s="57"/>
      <c r="F614" s="57"/>
      <c r="G614" s="58" t="s">
        <v>21</v>
      </c>
      <c r="H614" s="59"/>
      <c r="I614" s="8"/>
      <c r="J614" s="4" t="s">
        <v>18</v>
      </c>
      <c r="K614" s="2" t="s">
        <v>505</v>
      </c>
    </row>
    <row r="615" spans="1:11" x14ac:dyDescent="0.3">
      <c r="A615" s="54"/>
      <c r="B615" s="6"/>
      <c r="C615" s="5" t="s">
        <v>9</v>
      </c>
      <c r="D615" s="5" t="s">
        <v>8</v>
      </c>
      <c r="E615" s="5" t="s">
        <v>10</v>
      </c>
      <c r="F615" s="5" t="s">
        <v>12</v>
      </c>
      <c r="G615" s="60" t="s">
        <v>15</v>
      </c>
      <c r="H615" s="60"/>
      <c r="I615" s="60"/>
      <c r="J615" s="60"/>
      <c r="K615" s="60"/>
    </row>
    <row r="616" spans="1:11" x14ac:dyDescent="0.3">
      <c r="A616" s="54"/>
      <c r="B616" s="6" t="s">
        <v>3</v>
      </c>
      <c r="C616" s="1" t="s">
        <v>506</v>
      </c>
      <c r="D616" s="1" t="s">
        <v>513</v>
      </c>
      <c r="E616" s="1"/>
      <c r="F616" s="1"/>
      <c r="G616" s="60"/>
      <c r="H616" s="60"/>
      <c r="I616" s="60"/>
      <c r="J616" s="60"/>
      <c r="K616" s="60"/>
    </row>
    <row r="617" spans="1:11" x14ac:dyDescent="0.3">
      <c r="A617" s="54"/>
      <c r="B617" s="6" t="s">
        <v>4</v>
      </c>
      <c r="C617" s="1"/>
      <c r="D617" s="1">
        <v>41720396</v>
      </c>
      <c r="E617" s="1"/>
      <c r="F617" s="1"/>
      <c r="G617" s="60"/>
      <c r="H617" s="60"/>
      <c r="I617" s="60"/>
      <c r="J617" s="60"/>
      <c r="K617" s="60"/>
    </row>
    <row r="618" spans="1:11" x14ac:dyDescent="0.3">
      <c r="A618" s="54"/>
      <c r="B618" s="6" t="s">
        <v>5</v>
      </c>
      <c r="C618" s="12">
        <v>45820</v>
      </c>
      <c r="D618" s="12">
        <v>45820</v>
      </c>
      <c r="E618" s="12"/>
      <c r="F618" s="12"/>
      <c r="G618" s="60"/>
      <c r="H618" s="60"/>
      <c r="I618" s="60"/>
      <c r="J618" s="60"/>
      <c r="K618" s="60"/>
    </row>
    <row r="619" spans="1:11" x14ac:dyDescent="0.3">
      <c r="A619" s="54"/>
      <c r="B619" s="6" t="s">
        <v>6</v>
      </c>
      <c r="C619" s="1"/>
      <c r="D619" s="1" t="s">
        <v>514</v>
      </c>
      <c r="E619" s="1"/>
      <c r="F619" s="1"/>
      <c r="G619" s="60"/>
      <c r="H619" s="60"/>
      <c r="I619" s="60"/>
      <c r="J619" s="60"/>
      <c r="K619" s="60"/>
    </row>
    <row r="620" spans="1:11" ht="28.8" x14ac:dyDescent="0.3">
      <c r="A620" s="54"/>
      <c r="B620" s="6" t="s">
        <v>7</v>
      </c>
      <c r="C620" s="11" t="s">
        <v>509</v>
      </c>
      <c r="D620" s="11" t="s">
        <v>515</v>
      </c>
      <c r="E620" s="11"/>
      <c r="F620" s="11"/>
      <c r="G620" s="5" t="s">
        <v>11</v>
      </c>
      <c r="H620" s="5" t="s">
        <v>25</v>
      </c>
      <c r="I620" s="4" t="s">
        <v>13</v>
      </c>
      <c r="J620" s="5" t="s">
        <v>14</v>
      </c>
      <c r="K620" s="4" t="s">
        <v>26</v>
      </c>
    </row>
    <row r="621" spans="1:11" x14ac:dyDescent="0.3">
      <c r="A621" s="55"/>
      <c r="B621" s="6" t="s">
        <v>22</v>
      </c>
      <c r="C621" s="3">
        <f>180.31/5</f>
        <v>36.061999999999998</v>
      </c>
      <c r="D621" s="14">
        <f>185.24/5</f>
        <v>37.048000000000002</v>
      </c>
      <c r="E621" s="3"/>
      <c r="F621" s="3"/>
      <c r="G621" s="3">
        <f>AVERAGE(C621,D621,E621,F621)</f>
        <v>36.555</v>
      </c>
      <c r="H621" s="23">
        <f>MEDIAN(C621:F621)</f>
        <v>36.555</v>
      </c>
      <c r="I621" s="1">
        <f>_xlfn.STDEV.S(C621,D621,E621,F621)</f>
        <v>0.69720728624993877</v>
      </c>
      <c r="J621" s="13">
        <f>IFERROR(I621/G621,"")</f>
        <v>1.9072829606071366E-2</v>
      </c>
      <c r="K621" s="3">
        <f>IF(J621&lt;25%,G621,SMALL(G621:H621,1))</f>
        <v>36.555</v>
      </c>
    </row>
    <row r="776" spans="13:13" x14ac:dyDescent="0.3">
      <c r="M776" t="s">
        <v>27</v>
      </c>
    </row>
  </sheetData>
  <autoFilter ref="A15:K517" xr:uid="{DD2958A5-244B-4467-91A0-12229B5062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237">
    <mergeCell ref="A510:A517"/>
    <mergeCell ref="C510:F510"/>
    <mergeCell ref="G510:H510"/>
    <mergeCell ref="G511:K515"/>
    <mergeCell ref="A521:A527"/>
    <mergeCell ref="G521:K525"/>
    <mergeCell ref="A347:A354"/>
    <mergeCell ref="C378:F378"/>
    <mergeCell ref="G378:H378"/>
    <mergeCell ref="G379:K383"/>
    <mergeCell ref="C387:F387"/>
    <mergeCell ref="G387:H387"/>
    <mergeCell ref="G388:K392"/>
    <mergeCell ref="C398:F398"/>
    <mergeCell ref="G398:H398"/>
    <mergeCell ref="A460:A467"/>
    <mergeCell ref="C460:F460"/>
    <mergeCell ref="G460:H460"/>
    <mergeCell ref="G461:K465"/>
    <mergeCell ref="C430:F430"/>
    <mergeCell ref="G430:H430"/>
    <mergeCell ref="G431:K435"/>
    <mergeCell ref="C440:F440"/>
    <mergeCell ref="G440:H440"/>
    <mergeCell ref="A325:A333"/>
    <mergeCell ref="C325:F325"/>
    <mergeCell ref="G325:H325"/>
    <mergeCell ref="G326:K330"/>
    <mergeCell ref="A238:A246"/>
    <mergeCell ref="C292:F292"/>
    <mergeCell ref="G292:H292"/>
    <mergeCell ref="G293:K297"/>
    <mergeCell ref="A303:A311"/>
    <mergeCell ref="C303:F303"/>
    <mergeCell ref="G303:H303"/>
    <mergeCell ref="G304:K308"/>
    <mergeCell ref="A270:A278"/>
    <mergeCell ref="C270:F270"/>
    <mergeCell ref="G270:H270"/>
    <mergeCell ref="G271:K275"/>
    <mergeCell ref="A281:A289"/>
    <mergeCell ref="C281:F281"/>
    <mergeCell ref="G281:H281"/>
    <mergeCell ref="G168:K172"/>
    <mergeCell ref="C178:F178"/>
    <mergeCell ref="G178:H178"/>
    <mergeCell ref="A157:A164"/>
    <mergeCell ref="A178:A185"/>
    <mergeCell ref="G441:K445"/>
    <mergeCell ref="C450:F450"/>
    <mergeCell ref="G450:H450"/>
    <mergeCell ref="G451:K455"/>
    <mergeCell ref="C157:F157"/>
    <mergeCell ref="G157:H157"/>
    <mergeCell ref="G158:K162"/>
    <mergeCell ref="A167:A175"/>
    <mergeCell ref="C167:F167"/>
    <mergeCell ref="G167:H167"/>
    <mergeCell ref="C408:F408"/>
    <mergeCell ref="G408:H408"/>
    <mergeCell ref="G409:K413"/>
    <mergeCell ref="A249:A256"/>
    <mergeCell ref="A367:A375"/>
    <mergeCell ref="G368:K372"/>
    <mergeCell ref="A314:A322"/>
    <mergeCell ref="C314:F314"/>
    <mergeCell ref="G314:H314"/>
    <mergeCell ref="G117:K121"/>
    <mergeCell ref="A146:A154"/>
    <mergeCell ref="C146:F146"/>
    <mergeCell ref="G146:H146"/>
    <mergeCell ref="G147:K151"/>
    <mergeCell ref="A116:A124"/>
    <mergeCell ref="C116:F116"/>
    <mergeCell ref="C136:F136"/>
    <mergeCell ref="G136:H136"/>
    <mergeCell ref="G137:K141"/>
    <mergeCell ref="C126:F126"/>
    <mergeCell ref="G126:H126"/>
    <mergeCell ref="G127:K131"/>
    <mergeCell ref="A126:A133"/>
    <mergeCell ref="A136:A143"/>
    <mergeCell ref="A26:A34"/>
    <mergeCell ref="C26:F26"/>
    <mergeCell ref="G26:H26"/>
    <mergeCell ref="G27:K31"/>
    <mergeCell ref="G116:H116"/>
    <mergeCell ref="A36:A44"/>
    <mergeCell ref="C36:F36"/>
    <mergeCell ref="G36:H36"/>
    <mergeCell ref="G37:K41"/>
    <mergeCell ref="A46:A54"/>
    <mergeCell ref="C46:F46"/>
    <mergeCell ref="G46:H46"/>
    <mergeCell ref="G47:K51"/>
    <mergeCell ref="A56:A64"/>
    <mergeCell ref="C56:F56"/>
    <mergeCell ref="G56:H56"/>
    <mergeCell ref="G57:K61"/>
    <mergeCell ref="A66:A74"/>
    <mergeCell ref="C66:F66"/>
    <mergeCell ref="G66:H66"/>
    <mergeCell ref="G67:K71"/>
    <mergeCell ref="A96:A104"/>
    <mergeCell ref="C96:F96"/>
    <mergeCell ref="G96:H96"/>
    <mergeCell ref="A5:K5"/>
    <mergeCell ref="B6:I6"/>
    <mergeCell ref="G17:K21"/>
    <mergeCell ref="B7:C7"/>
    <mergeCell ref="C16:F16"/>
    <mergeCell ref="B8:C8"/>
    <mergeCell ref="G16:H16"/>
    <mergeCell ref="A16:A24"/>
    <mergeCell ref="B15:K15"/>
    <mergeCell ref="G97:K101"/>
    <mergeCell ref="A106:A114"/>
    <mergeCell ref="C106:F106"/>
    <mergeCell ref="G106:H106"/>
    <mergeCell ref="G107:K111"/>
    <mergeCell ref="A76:A84"/>
    <mergeCell ref="C76:F76"/>
    <mergeCell ref="G76:H76"/>
    <mergeCell ref="G77:K81"/>
    <mergeCell ref="A86:A94"/>
    <mergeCell ref="C86:F86"/>
    <mergeCell ref="G86:H86"/>
    <mergeCell ref="G87:K91"/>
    <mergeCell ref="G179:K183"/>
    <mergeCell ref="A259:A267"/>
    <mergeCell ref="C259:F259"/>
    <mergeCell ref="G259:H259"/>
    <mergeCell ref="G260:K264"/>
    <mergeCell ref="C188:F188"/>
    <mergeCell ref="G188:H188"/>
    <mergeCell ref="G189:K193"/>
    <mergeCell ref="C198:F198"/>
    <mergeCell ref="G198:H198"/>
    <mergeCell ref="G199:K203"/>
    <mergeCell ref="C208:F208"/>
    <mergeCell ref="G208:H208"/>
    <mergeCell ref="G209:K213"/>
    <mergeCell ref="G250:K254"/>
    <mergeCell ref="G219:K223"/>
    <mergeCell ref="C228:F228"/>
    <mergeCell ref="G228:H228"/>
    <mergeCell ref="G229:K233"/>
    <mergeCell ref="C238:F238"/>
    <mergeCell ref="G238:H238"/>
    <mergeCell ref="G239:K243"/>
    <mergeCell ref="C249:F249"/>
    <mergeCell ref="G249:H249"/>
    <mergeCell ref="A188:A195"/>
    <mergeCell ref="A378:A385"/>
    <mergeCell ref="A387:A395"/>
    <mergeCell ref="A398:A405"/>
    <mergeCell ref="G282:K286"/>
    <mergeCell ref="A198:A205"/>
    <mergeCell ref="A208:A215"/>
    <mergeCell ref="G347:H347"/>
    <mergeCell ref="G348:K352"/>
    <mergeCell ref="A292:A300"/>
    <mergeCell ref="G399:K403"/>
    <mergeCell ref="A356:A364"/>
    <mergeCell ref="C356:F356"/>
    <mergeCell ref="G356:H356"/>
    <mergeCell ref="G357:K361"/>
    <mergeCell ref="C367:F367"/>
    <mergeCell ref="G367:H367"/>
    <mergeCell ref="A218:A225"/>
    <mergeCell ref="A228:A235"/>
    <mergeCell ref="C336:F336"/>
    <mergeCell ref="G336:H336"/>
    <mergeCell ref="G337:K341"/>
    <mergeCell ref="C347:F347"/>
    <mergeCell ref="G315:K319"/>
    <mergeCell ref="A408:A415"/>
    <mergeCell ref="A417:A425"/>
    <mergeCell ref="A430:A437"/>
    <mergeCell ref="C520:F520"/>
    <mergeCell ref="G520:H520"/>
    <mergeCell ref="A500:A507"/>
    <mergeCell ref="C500:F500"/>
    <mergeCell ref="G500:H500"/>
    <mergeCell ref="G501:K505"/>
    <mergeCell ref="A470:A477"/>
    <mergeCell ref="C470:F470"/>
    <mergeCell ref="G470:H470"/>
    <mergeCell ref="G471:K475"/>
    <mergeCell ref="A480:A487"/>
    <mergeCell ref="C480:F480"/>
    <mergeCell ref="G480:H480"/>
    <mergeCell ref="G481:K485"/>
    <mergeCell ref="A490:A497"/>
    <mergeCell ref="C490:F490"/>
    <mergeCell ref="G490:H490"/>
    <mergeCell ref="G491:K495"/>
    <mergeCell ref="C417:F417"/>
    <mergeCell ref="G417:H417"/>
    <mergeCell ref="G418:K422"/>
    <mergeCell ref="M520:N520"/>
    <mergeCell ref="C531:F531"/>
    <mergeCell ref="G531:H531"/>
    <mergeCell ref="A532:A538"/>
    <mergeCell ref="G532:K536"/>
    <mergeCell ref="C542:F542"/>
    <mergeCell ref="G542:H542"/>
    <mergeCell ref="A604:A611"/>
    <mergeCell ref="C604:F604"/>
    <mergeCell ref="G604:H604"/>
    <mergeCell ref="G605:K609"/>
    <mergeCell ref="G584:H584"/>
    <mergeCell ref="G585:K589"/>
    <mergeCell ref="A594:A601"/>
    <mergeCell ref="C594:F594"/>
    <mergeCell ref="G594:H594"/>
    <mergeCell ref="G595:K599"/>
    <mergeCell ref="A614:A621"/>
    <mergeCell ref="C614:F614"/>
    <mergeCell ref="G614:H614"/>
    <mergeCell ref="G615:K619"/>
    <mergeCell ref="A543:A549"/>
    <mergeCell ref="G543:K547"/>
    <mergeCell ref="C553:F553"/>
    <mergeCell ref="G553:H553"/>
    <mergeCell ref="A554:A560"/>
    <mergeCell ref="G554:K558"/>
    <mergeCell ref="A564:A571"/>
    <mergeCell ref="C564:F564"/>
    <mergeCell ref="G564:H564"/>
    <mergeCell ref="G565:K569"/>
    <mergeCell ref="A574:A581"/>
    <mergeCell ref="C574:F574"/>
    <mergeCell ref="G574:H574"/>
    <mergeCell ref="G575:K579"/>
    <mergeCell ref="A584:A591"/>
    <mergeCell ref="C584:F584"/>
  </mergeCells>
  <hyperlinks>
    <hyperlink ref="C22" r:id="rId1" xr:uid="{404C8621-F801-4CAF-A636-848B273052D9}"/>
    <hyperlink ref="C32" r:id="rId2" xr:uid="{A79DFDFD-A93D-4AC6-B791-A109DBFCCCCB}"/>
    <hyperlink ref="E32" r:id="rId3" xr:uid="{D0A72849-CC04-4946-8CFD-D434E46138CA}"/>
    <hyperlink ref="E42" r:id="rId4" xr:uid="{BDE902CB-AC28-4433-B815-B87051FF5949}"/>
    <hyperlink ref="C52" r:id="rId5" xr:uid="{031FFDF2-8676-448D-B52E-AF4E2C032880}"/>
    <hyperlink ref="E52" r:id="rId6" xr:uid="{B7171598-3999-446D-9447-B91BEF033E19}"/>
    <hyperlink ref="C62" r:id="rId7" xr:uid="{AB4E99AE-52A5-4C6C-A34A-05EFB5267FA7}"/>
    <hyperlink ref="D62" r:id="rId8" xr:uid="{FD6CEB6F-2857-4FA8-8767-6A9AEB129937}"/>
    <hyperlink ref="E62" r:id="rId9" xr:uid="{17E94B9E-93EE-44DC-BA2E-F92EC91FEDC9}"/>
    <hyperlink ref="C72" r:id="rId10" xr:uid="{A5F5CF2C-62DA-447E-B5AB-D24D919E2CB1}"/>
    <hyperlink ref="E82" r:id="rId11" xr:uid="{B5DBD6B8-28A3-4FA1-8750-22F0B68A94E7}"/>
    <hyperlink ref="D92" r:id="rId12" xr:uid="{B6F6D812-3787-4A0C-86DC-5FC66C18A747}"/>
    <hyperlink ref="E92" r:id="rId13" xr:uid="{7AD20C4B-A0FB-4791-A399-074EAC1A9F80}"/>
    <hyperlink ref="C102" r:id="rId14" xr:uid="{0AA05740-535B-4587-A5BA-176121A8D769}"/>
    <hyperlink ref="D102" r:id="rId15" xr:uid="{EF5050C5-791B-47A1-A559-1356803D2FDF}"/>
    <hyperlink ref="E102" r:id="rId16" location="derivacao=214" display="https://www.lojagubler.com.br/chumbador-parabolt-ciser-3-8x5-50-pecas?utm_source=google&amp;utm_medium=Shopping&amp;utm_campaign=chumbador-parabolt-ciser-3-8x5-50-pecas&amp;inStock&amp;gad_source=4&amp;gclid=Cj0KCQiAkJO8BhCGARIsAMkswyju7OaKEUlzgY5S3lIL00MIG5fQmXHuE2Q8QJD1XVPQTfjoFhrqyAUaAjmlEALw_wcB#derivacao=214" xr:uid="{B85FF6E4-0DED-4529-8E0D-5B50F0797FF4}"/>
    <hyperlink ref="C112" r:id="rId17" xr:uid="{FF12E4F6-3704-4489-827D-02C1F5109A68}"/>
    <hyperlink ref="D112" r:id="rId18" xr:uid="{64450B64-2734-45A6-9CA6-180C51CB9A51}"/>
    <hyperlink ref="E112" r:id="rId19" xr:uid="{D66EA2B3-7FF8-45DF-8E5B-F3156AC4D323}"/>
    <hyperlink ref="D152" r:id="rId20" xr:uid="{6AA24D2C-4A96-41F9-A406-E013512DEEDE}"/>
    <hyperlink ref="C234" r:id="rId21" xr:uid="{CA3F6997-E7C1-49B4-A9AA-06DDEF658699}"/>
    <hyperlink ref="D287" r:id="rId22" xr:uid="{D955FAFD-1D28-411E-8AFB-51E93C3F5D99}"/>
    <hyperlink ref="E298" r:id="rId23" xr:uid="{7AE38DF2-7784-491F-B7EC-0405BB959971}"/>
    <hyperlink ref="C331" r:id="rId24" xr:uid="{CDDED17B-EF25-4FCA-AD6C-F814A1B5470B}"/>
    <hyperlink ref="C342" r:id="rId25" xr:uid="{DE2392D3-DC40-4378-B887-B858146999FA}"/>
    <hyperlink ref="E373" r:id="rId26" xr:uid="{6907FA65-60EA-4BA7-88B4-DEFF19E47E0C}"/>
    <hyperlink ref="D404" r:id="rId27" xr:uid="{9A45DB43-B111-4C1D-9E60-DA1E501A4C15}"/>
    <hyperlink ref="D423" r:id="rId28" xr:uid="{9E4251B2-660D-4693-B7B8-710065BB4E9C}"/>
    <hyperlink ref="D22" r:id="rId29" xr:uid="{0E67895B-333F-48FD-AC28-C7C354169C15}"/>
    <hyperlink ref="D32" r:id="rId30" display="https://loja.astra-sa.com/ralo-linear-com-tampa-vazada-70-cm-cinza-astra-rl70gv-cz/p?idsku=4898&amp;utm_term=&amp;utm_campaign=%5BMM%5DPMax_Geral&amp;utm_source=google&amp;utm_medium=cpc&amp;hsa_acc=2083629687&amp;hsa_cam=21772893268&amp;hsa_grp=&amp;hsa_ad=&amp;hsa_src=x&amp;hsa_tgt=&amp;hsa_kw=&amp;hsa_mt=&amp;hsa_net=adwords&amp;hsa_ver=3&amp;gad_source=1&amp;gclid=EAIaIQobChMI1a3tjsyaigMVNiBECB0SHgycEAQYAiABEgJnYPD_BwE" xr:uid="{C2D6564F-4714-48AE-9976-AFF2297810BD}"/>
    <hyperlink ref="F32" r:id="rId31" display="https://www.temnatrena.com.br/produto/ralo-linear-70cm-grelha-cinza-tigre-71759?gad_source=4&amp;gad_campaignid=20128404910&amp;gbraid=0AAAAABSuoN0qnS7-WuD4woPoTd0OhMiUN&amp;gclid=Cj0KCQjww-HABhCGARIsALLO6XzebX5csee0aQP1Yur_z97sZvCHFw6wyyQvIfqtIIOMwNTFb96tWzYaAjKcEALw_wcB" xr:uid="{2136F572-FA28-40D8-82F2-25F3AA92D8CE}"/>
    <hyperlink ref="C42" r:id="rId32" display="https://www.refrisol.com.br/produto/bebedouro-industrial-de-coluna-1-gelada-1-natural-inox-25-litros-220v-frisbel/715750?gad_source=1&amp;gad_campaignid=21058213801&amp;gbraid=0AAAAADGTJpNqfbMYs6Ni0UMLucdI48c4n&amp;gclid=Cj0KCQjww-HABhCGARIsALLO6XwJsNPFmVxq0yPIQNmtxPuGuQgsrt4UiquskawzXhDoU8uQu_RwC3waAuhrEALw_wcB" xr:uid="{338AA797-05B4-4F6C-A8F9-E9C7A5A85DAA}"/>
    <hyperlink ref="F42" r:id="rId33" display="https://www.dufrio.com.br/bebedouro-industrial-de-coluna-frisbel-25-litros-inox-220v.html?gad_source=1&amp;gad_campaignid=21557348142&amp;gbraid=0AAAAADfUKvaP1jqZmqFDyUenZRwIDIV-z&amp;gclid=Cj0KCQjww-HABhCGARIsALLO6XwTs9VorHJWfRPtn1FViSq_kfNjP_voD39iBm3md4IW_dbSWsja3CkaAk5pEALw_wcB" xr:uid="{6A3BA52E-8A5A-4E3D-B995-5CEB07E0EE11}"/>
    <hyperlink ref="D52" r:id="rId34" display="https://www.abastece.com.br/products/refletor-led-200w-6500k-bivolt-19000lm-ip65-bvp153-g2-911401838883-philips?variant=45225057845379&amp;country=BR&amp;currency=BRL&amp;utm_medium=product_sync&amp;utm_source=google&amp;utm_content=sag_organic&amp;utm_campaign=sag_organic&amp;gad_source=1&amp;gad_campaignid=17181547354&amp;gbraid=0AAAAAB8An6uUs_NlW6BzS81IETYUwxy1o&amp;gclid=Cj0KCQjww-HABhCGARIsALLO6Xx5yCY0nf-XdvW0QdaL0RIMGbFxpDmwvdUW9gImEFqyRa6GyFW2tcsaAtmZEALw_wcB" xr:uid="{6949A65C-5E2E-48D3-8180-A38E89A4AC25}"/>
    <hyperlink ref="D72" r:id="rId35" xr:uid="{2801CB25-9F25-4A90-80AC-A0F0084329F7}"/>
    <hyperlink ref="E72" r:id="rId36" xr:uid="{CA562F0E-AB79-4CA5-89A4-11890ACEAB80}"/>
    <hyperlink ref="C132" r:id="rId37" display="https://www.lojadomecanico.com.br/produto/222021/69/885/Condulete-Multiplo-Tipo-X-1-Pol-com-Tampa-e-3-Tampoes-de-Saida/153/?utm_source=google&amp;utm_medium=cpc&amp;utm_campaign=%5BSOCIAX%5D%5BPMAX%5D%5BROAS%5D+-+ELETRO+e+HOBBY+%5BCapta%C3%A7%C3%A3o%5D&amp;gad_source=1&amp;gclid=CjwKCAjwtdi_BhACEiwA97y8BAPM3oQYb1WpDvRigP89JvB2ZwxejWSj6wPC5o90pJK4fshx1DYLpxoCaFkQAvD_BwE" xr:uid="{EB4EC2AF-0D74-41D7-B254-D9BB2219FCCD}"/>
    <hyperlink ref="D132" r:id="rId38" xr:uid="{0B9516BE-DBCD-4F7D-BF65-A529A8C4CBB0}"/>
    <hyperlink ref="E132" r:id="rId39" xr:uid="{BA3F64DA-940D-49C2-AEA1-687E7C382822}"/>
    <hyperlink ref="C142" r:id="rId40" xr:uid="{345C7FAE-2D7C-4582-983E-8757B8A49C5A}"/>
    <hyperlink ref="D142" r:id="rId41" xr:uid="{48E4972F-E1F9-44B8-9989-B4D0C229998F}"/>
    <hyperlink ref="C163" r:id="rId42" xr:uid="{C95A0098-2307-4AA7-8BFC-A2EC9E9C1B7C}"/>
    <hyperlink ref="D163" r:id="rId43" xr:uid="{A7F84998-A7B5-4FC2-B0E0-AF192FB528D7}"/>
    <hyperlink ref="C184" r:id="rId44" xr:uid="{F5B95795-036B-42DA-8003-8822C22B5E66}"/>
    <hyperlink ref="D184" r:id="rId45" xr:uid="{AE9CD21C-E7AD-49D0-8C2F-B5D4F8818C0D}"/>
    <hyperlink ref="E184" r:id="rId46" xr:uid="{F1D9AB4A-6809-40BC-81EB-D0142C3D3DF9}"/>
    <hyperlink ref="C194" r:id="rId47" xr:uid="{AAE8B019-878E-4C39-86E9-10A5F667AA77}"/>
    <hyperlink ref="D194" r:id="rId48" xr:uid="{42B8318C-DD78-434D-9432-036BCC726EB6}"/>
    <hyperlink ref="E194" r:id="rId49" xr:uid="{B8F66900-4AEF-4A25-A76E-32DD5DA0A879}"/>
    <hyperlink ref="C204" r:id="rId50" xr:uid="{D1FA28B5-5155-470A-8AAA-FE33525428AF}"/>
    <hyperlink ref="D204" r:id="rId51" xr:uid="{57531AD5-8813-4192-BC21-F4CA10E21148}"/>
    <hyperlink ref="E204" r:id="rId52" xr:uid="{66B3E286-B042-4023-8B18-17CA8CE053BD}"/>
    <hyperlink ref="C214" r:id="rId53" xr:uid="{F6BFDD72-CECA-4EB1-8A2B-139DA70215AA}"/>
    <hyperlink ref="D214" r:id="rId54" xr:uid="{3F952C87-539D-493B-A2DE-D5D0BF0AB974}"/>
    <hyperlink ref="E214" r:id="rId55" xr:uid="{B830074D-7D4D-4EAF-98E5-EF23B9473432}"/>
    <hyperlink ref="C82" r:id="rId56" xr:uid="{CE9FA138-DCDB-4AE4-B6A9-7EFE4CF1418B}"/>
    <hyperlink ref="D82" r:id="rId57" display="https://www.ccpvirtual.com.br/parafuso_sextavado_r-i_inox_304__-__5-16-18_x_1-1-4_/p?idsku=39981&amp;utm_source=&amp;utm_medium=&amp;utm_campaign=&amp;utm_content=&amp;utm_term=&amp;gad_source=1&amp;gad_campaignid=20432479196&amp;gclid=EAIaIQobChMI85GT-fCOjQMVRiFECB2WFzV8EAQYAyABEgJbV_D_BwE" xr:uid="{330A21FA-D351-47C5-AA08-B2B0EF7693DE}"/>
    <hyperlink ref="C466" r:id="rId58" xr:uid="{5792DDE1-379C-4E8E-8027-424B7B2B53D3}"/>
    <hyperlink ref="E466" r:id="rId59" xr:uid="{C362A704-387F-4743-9C82-5E324C0E1219}"/>
    <hyperlink ref="F466" r:id="rId60" xr:uid="{BBA02C29-276A-420A-AEDE-07D4E442E5AA}"/>
    <hyperlink ref="C122" r:id="rId61" xr:uid="{439D5817-05FE-4474-A381-74326ACE763C}"/>
    <hyperlink ref="D122" r:id="rId62" xr:uid="{599D2358-8456-4285-822C-19FF84403DD2}"/>
    <hyperlink ref="E122" r:id="rId63" xr:uid="{98056D89-CFA5-4DEA-9F21-D32DFFA1D462}"/>
    <hyperlink ref="F122" r:id="rId64" xr:uid="{62896EB5-C8E2-4F65-ACC7-3979ACDA652E}"/>
    <hyperlink ref="C476" r:id="rId65" xr:uid="{8E2280B1-DA9F-45F9-B9CB-F931E9860DE2}"/>
    <hyperlink ref="D476" r:id="rId66" xr:uid="{2CD57C01-803B-4CF4-A681-22EA084D1398}"/>
    <hyperlink ref="E476" r:id="rId67" xr:uid="{FAAF956F-08A4-49B7-9C72-69300DC1FC15}"/>
    <hyperlink ref="F476" r:id="rId68" xr:uid="{6623BA0D-3328-45A3-8E4A-34CEF4758235}"/>
    <hyperlink ref="D466" r:id="rId69" xr:uid="{9F494AF3-4F5B-4674-80AC-C691B99A2D76}"/>
    <hyperlink ref="C486" r:id="rId70" xr:uid="{0D86803B-430C-45FB-85C6-E9B6DEA9C383}"/>
    <hyperlink ref="D486" r:id="rId71" xr:uid="{558B75F8-190E-4810-9D1A-98A3DABD6455}"/>
    <hyperlink ref="E486" r:id="rId72" xr:uid="{63EB0494-FC9B-4027-AD8C-954D80DCE4A5}"/>
    <hyperlink ref="F486" r:id="rId73" xr:uid="{1CEA649E-42B1-42EC-9ACD-4CB1BA502E93}"/>
    <hyperlink ref="C496" r:id="rId74" xr:uid="{41D1639C-083A-4025-9838-96B78BA884F5}"/>
    <hyperlink ref="D496" r:id="rId75" xr:uid="{2F422BF0-382E-461D-A8D8-F9033B54C314}"/>
    <hyperlink ref="E496" r:id="rId76" xr:uid="{F2C750DC-D52B-4468-8AC1-AE01285C10A3}"/>
    <hyperlink ref="F496" r:id="rId77" xr:uid="{18A57BF8-8D8F-42BC-B492-FE544E02382E}"/>
    <hyperlink ref="C92" r:id="rId78" display="https://www.parafusofacil.com.br/arruelas/arruela-lisa/arruela-lisa-10-10-5-x-20-x-2-0-inox-316/a4-passivado/" xr:uid="{07CFA065-D048-490C-9184-39E0B311D635}"/>
    <hyperlink ref="C152" r:id="rId79" xr:uid="{52A87EFB-5E36-4B8B-9FEA-103E046F623D}"/>
    <hyperlink ref="E152" r:id="rId80" xr:uid="{4892FD92-943F-4329-876B-52BCB1101144}"/>
    <hyperlink ref="F152" r:id="rId81" xr:uid="{7D419660-A158-4DB1-84F3-D0B012E3350A}"/>
    <hyperlink ref="C224" r:id="rId82" xr:uid="{0879EEEF-8E41-45FA-8B38-DD7C88A37780}"/>
    <hyperlink ref="D224" r:id="rId83" xr:uid="{9C87499E-47F5-4606-BD05-677D65EB8B25}"/>
    <hyperlink ref="E224" r:id="rId84" xr:uid="{A78D377E-D837-4BDD-8D07-DE5CD6C61B49}"/>
    <hyperlink ref="E234" r:id="rId85" xr:uid="{80E1CD38-5F30-44FD-ACDD-69062F4EE2AA}"/>
    <hyperlink ref="C506" r:id="rId86" xr:uid="{83FC700B-150F-49C1-8EA3-5E17882234C4}"/>
    <hyperlink ref="D506" r:id="rId87" xr:uid="{12E8C7BF-D92D-4ABD-AD76-021576F21DEF}"/>
    <hyperlink ref="C516" r:id="rId88" display="https://www.orquidariomogimirim.com.br/neomarica-candida-coerulea-ou-iris-da-praia-azul?utm_source=Site&amp;utm_medium=GoogleShopping&amp;utm_campaign=IntegracaoGoogle&amp;gad_source=4&amp;gad_campaignid=21341016436&amp;gclid=EAIaIQobChMI1e32nK2ljQMV-IRaBR1r8ARGEAQYASABEgK14fD_BwE" xr:uid="{7674AA5F-E535-4A70-85DA-B322D991C878}"/>
    <hyperlink ref="D516" r:id="rId89" xr:uid="{D9E11FC1-0B1C-49EA-954D-E8592E253C78}"/>
    <hyperlink ref="E516" r:id="rId90" display="https://www.elo7.com.br/iris-da-praia-bicolor-4-mudas/dp/1D07C1E?gad_source=4&amp;elo7_term=&amp;gad_campaignid=17288234095&amp;gclid=EAIaIQobChMI1e32nK2ljQMV-IRaBR1r8ARGEAQYByABEgKOQfD_BwE&amp;elo7_campaign=google-performance-pmax-casa_e_decor&amp;elo7_medium=cpc&amp;elo7_source=google_pmax&amp;elo7_content=google-performance-pmax-casa_e_decor" xr:uid="{7A2B5C15-5C16-4AB3-A0A9-5D647C63599C}"/>
    <hyperlink ref="F516" r:id="rId91" xr:uid="{BAAFD6D8-53A9-414C-AF7A-E04E0C8D2758}"/>
    <hyperlink ref="C353" r:id="rId92" xr:uid="{0E751B7F-6265-4EF0-94CC-B72BAA755C59}"/>
    <hyperlink ref="D353" r:id="rId93" xr:uid="{4BE7C50D-8F10-459F-97D3-4692BA247598}"/>
    <hyperlink ref="C362" r:id="rId94" xr:uid="{C3AA4675-C951-44EF-83DB-FB7C88A0DF1A}"/>
    <hyperlink ref="D362" r:id="rId95" xr:uid="{683FA16A-38A8-49A7-8DC7-5DDE3BB71E68}"/>
    <hyperlink ref="E362" r:id="rId96" xr:uid="{16B7361A-C11D-4031-B76E-7D1FB11125EE}"/>
    <hyperlink ref="C373" r:id="rId97" xr:uid="{4132F9CD-306B-4EAC-B6C1-B01907A5C1A7}"/>
    <hyperlink ref="D373" r:id="rId98" xr:uid="{9611E8B8-015B-45B0-BC62-F580B712FFD6}"/>
    <hyperlink ref="C384" r:id="rId99" xr:uid="{2F03233B-A705-44EC-A619-9EFF7F5DAD14}"/>
    <hyperlink ref="D384" r:id="rId100" xr:uid="{F4CB1AB4-640B-4504-8F9E-97BAC07F9AD4}"/>
    <hyperlink ref="E384" r:id="rId101" xr:uid="{0FB0D54A-2E9D-45A5-BD3C-4050A61CD635}"/>
    <hyperlink ref="F384" r:id="rId102" xr:uid="{16D486CA-1A94-446F-9C63-8B6AF0CEDB4D}"/>
    <hyperlink ref="C393" r:id="rId103" xr:uid="{DE944B47-53B4-4393-BA28-AA5E2778058B}"/>
    <hyperlink ref="D393" r:id="rId104" xr:uid="{36BF4490-742D-4AE4-A1ED-B53C23CD2AF6}"/>
    <hyperlink ref="E393" r:id="rId105" xr:uid="{B3BB5C81-71E9-4FEB-8200-C7150FC5D74B}"/>
    <hyperlink ref="C404" r:id="rId106" xr:uid="{274D5FF3-377A-4099-A78C-FE439F67A5BE}"/>
    <hyperlink ref="E404" r:id="rId107" xr:uid="{316330E0-774A-4863-8DD0-15FD6A9DFCFD}"/>
    <hyperlink ref="C414" r:id="rId108" location="polycard_client=search-nordic-mshops&amp;position=2&amp;search_layout=stack&amp;type=item&amp;tracking_id=6c4e2eab-2a17-4c24-92dc-95afb2c75c02&amp;wid=MLB3365468549&amp;sid=search" display="https://www.viveirogoiania.com.br/MLB-3365468549-muda-de-ip-rosa-grande-bem-formada-150cm-a-200cm-_JM#polycard_client=search-nordic-mshops&amp;position=2&amp;search_layout=stack&amp;type=item&amp;tracking_id=6c4e2eab-2a17-4c24-92dc-95afb2c75c02&amp;wid=MLB3365468549&amp;sid=search" xr:uid="{837D152A-4EAC-46A2-B766-33AE6DFC1C5E}"/>
    <hyperlink ref="D414" r:id="rId109" xr:uid="{8F9AEF09-D7A7-4A7E-8498-4147831C9149}"/>
    <hyperlink ref="C423" r:id="rId110" xr:uid="{044D1E7B-E1AC-43D1-A06A-50D53C034436}"/>
    <hyperlink ref="E423" r:id="rId111" xr:uid="{0C9299FC-4782-4FFB-9473-9ADC4BFE54C4}"/>
    <hyperlink ref="F423" r:id="rId112" xr:uid="{62CB6E15-B9A3-4604-B94A-CFC1885E32FB}"/>
    <hyperlink ref="C436" r:id="rId113" xr:uid="{2ECA6444-9546-4CD8-898C-0F010750A90A}"/>
    <hyperlink ref="D436" r:id="rId114" xr:uid="{D498749C-633E-48D2-82E6-5F827B09B386}"/>
    <hyperlink ref="E436" r:id="rId115" xr:uid="{65A1C38E-C2A7-47F0-BB9E-292ECBE1602B}"/>
    <hyperlink ref="F436" r:id="rId116" xr:uid="{9BA58618-E013-4FB1-8FE9-8E144117181F}"/>
    <hyperlink ref="D548" r:id="rId117" xr:uid="{5BE2822C-6687-4B70-9A39-4C7E33D8D198}"/>
    <hyperlink ref="E548" r:id="rId118" xr:uid="{3E51D453-8D01-4B51-A74C-9ACE908A26A1}"/>
    <hyperlink ref="F548" r:id="rId119" xr:uid="{D4167045-FD18-4F82-8ABE-9609551986DE}"/>
    <hyperlink ref="E559" r:id="rId120" xr:uid="{8E344650-D1A9-4529-A6E8-ED07FCABFF51}"/>
    <hyperlink ref="F559" r:id="rId121" xr:uid="{AF035DBB-4549-4364-8153-91E23FCD657E}"/>
    <hyperlink ref="C559" r:id="rId122" xr:uid="{A550041C-2D75-400D-B626-936D5AE68ED1}"/>
    <hyperlink ref="C320" r:id="rId123" xr:uid="{7B2360AD-C392-42ED-A571-53D6F3597C6A}"/>
    <hyperlink ref="E320" r:id="rId124" xr:uid="{620A4541-16A2-4699-BDE3-E5B950474A1A}"/>
    <hyperlink ref="D320" r:id="rId125" xr:uid="{7F38B469-D2AA-4662-BA9F-F253C3D9A4E5}"/>
    <hyperlink ref="F320" r:id="rId126" display="https://www.jdportasejanelas.com.br/vitro-basculante-2-seccoes-branco?utm_source=Site&amp;utm_medium=GoogleMerchant&amp;utm_campaign=GoogleMerchant&amp;sku=BACUA6AYA-080m-x-120m&amp;gad_source=4&amp;gad_campaignid=21081372922&amp;gbraid=0AAAAAqMB1fMDnMEwwQxkKB1N84jA6T7Cu&amp;gclid=Cj0KCQjw0LDBBhCnARIsAMpYlAoUnAv3GkoBPhW8iCub0SPkPs7T_a4BcxJtip1MQKb6fd_PqHxtu2MaAl8gEALw_wcB" xr:uid="{40EE65CB-B095-4E5F-B2C4-2A3320473E65}"/>
    <hyperlink ref="C570" r:id="rId127" display="https://eletriza.com.br/produtos/canaleta-industrial-semi-aberta-50x50-2m-branca-bc-enerbras-5050-ea-s/?variant=1030466492&amp;pf=mc&amp;gad_source=1&amp;gad_campaignid=21678882393&amp;gbraid=0AAAAAowoyaoCQdahi_2i78kiIbLXpvY6n&amp;gclid=Cj0KCQjw0LDBBhCnARIsAMpYlApUeKgw77ZfvSEVqc1t7QVWGKmybG6Jopl7gpup39j4Z_vL_4bl9zUaAgTjEALw_wcB" xr:uid="{61CB0E34-C1A7-4FB7-9089-4932C1BCF3AC}"/>
    <hyperlink ref="D570" r:id="rId128" display="https://www.zigferramentas.com.br/canaleta-pvc-elesys-dnd-50a-x-50b-2mt?utm_source=Site&amp;utm_medium=GoogleShopping&amp;utm_campaign=IntegracaoGoogle&amp;gad_source=1&amp;gad_campaignid=17347944458&amp;gbraid=0AAAAABQCe5TDZXzO9xAqt7VGAWTZ2023J&amp;gclid=Cj0KCQjw0LDBBhCnARIsAMpYlAqludzPFnu2ZcX74XG4APSasVTwXhMTJ6d_RBO_Y6XO3mm-Zgvf0igaAmc6EALw_wcB" xr:uid="{ABE05888-676A-40D3-8B7E-23641E504A51}"/>
    <hyperlink ref="E570" r:id="rId129" display="https://www.edcabos.com/eletrica/canaleta/canaleta-para-fios-50x50x2000mm-branco-ilumi-620911?gad_source=1&amp;gad_campaignid=21823095066&amp;gbraid=0AAAAAC9uaeyjeHeUqCtMopl677o4H9LCA&amp;gclid=Cj0KCQjw0LDBBhCnARIsAMpYlArTYW6gm7wP14cT2lzu3xWayXqSyH6hkkXEKNgdHezXTTrJZF1NWskaAjkjEALw_wcB" xr:uid="{F2FAE467-36C3-42E1-87F7-0E545F642387}"/>
    <hyperlink ref="C580" r:id="rId130" xr:uid="{0EB3C6F0-056D-4428-9329-5F221D3856E4}"/>
    <hyperlink ref="D580" r:id="rId131" xr:uid="{4FE778DE-6079-4DB1-BE0F-006F850B272A}"/>
    <hyperlink ref="E580" r:id="rId132" xr:uid="{5D9B6D93-9EA2-4C24-94DD-F2B4614FC3F8}"/>
    <hyperlink ref="F580" r:id="rId133" xr:uid="{ABCC2FE7-55B3-4F27-AF5E-D7C6A8C6710D}"/>
    <hyperlink ref="C590" r:id="rId134" xr:uid="{A28D91F3-476A-4BF1-BA00-9675A980B581}"/>
    <hyperlink ref="D590" r:id="rId135" xr:uid="{04096F5A-2DC5-49B5-B59B-7574ACBD76F1}"/>
    <hyperlink ref="E590" r:id="rId136" xr:uid="{13860C4F-BF02-4B9C-A9B2-3321DC6085F1}"/>
    <hyperlink ref="F590" r:id="rId137" xr:uid="{677C8B87-ACD0-406B-BD14-97C9008C7C7C}"/>
    <hyperlink ref="C600" r:id="rId138" xr:uid="{E40A0C27-673E-4F39-B75D-CD86E1DDE4FB}"/>
    <hyperlink ref="D600" r:id="rId139" xr:uid="{FA3E68AE-45F1-4355-A116-63B67AEC59EA}"/>
    <hyperlink ref="E600" r:id="rId140" xr:uid="{3F8AA1AC-DC41-48E5-B131-4585EF611A25}"/>
    <hyperlink ref="F600" r:id="rId141" xr:uid="{3DB4CEB8-7BD3-41B8-ABAC-84311119684F}"/>
    <hyperlink ref="C610" r:id="rId142" xr:uid="{8C2FAF3C-C00E-4A75-9DCE-7605137BBCF6}"/>
    <hyperlink ref="C620" r:id="rId143" xr:uid="{EAFDD9A7-E1AA-4323-A9C6-F20EB2059347}"/>
    <hyperlink ref="D610" r:id="rId144" xr:uid="{E3227236-1283-4CA4-A186-6C503DB4442C}"/>
    <hyperlink ref="D620" r:id="rId145" xr:uid="{31B0014D-EC5A-416B-AF1C-D6FAD6AC26C9}"/>
  </hyperlinks>
  <pageMargins left="0.51181102362204722" right="0.51181102362204722" top="0.78740157480314965" bottom="0.78740157480314965" header="0.31496062992125984" footer="0.31496062992125984"/>
  <pageSetup paperSize="9" scale="42" fitToHeight="0" orientation="landscape" r:id="rId146"/>
  <colBreaks count="1" manualBreakCount="1">
    <brk id="11" max="620" man="1"/>
  </colBreaks>
  <drawing r:id="rId1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6C5EA-1774-45A1-B413-704A6C3E2923}">
  <dimension ref="A2:J5"/>
  <sheetViews>
    <sheetView workbookViewId="0">
      <selection activeCell="I12" sqref="I11:I12"/>
    </sheetView>
  </sheetViews>
  <sheetFormatPr defaultRowHeight="14.4" x14ac:dyDescent="0.3"/>
  <cols>
    <col min="4" max="4" width="10.6640625" bestFit="1" customWidth="1"/>
    <col min="6" max="7" width="10.5546875" bestFit="1" customWidth="1"/>
    <col min="8" max="8" width="13.109375" customWidth="1"/>
    <col min="10" max="10" width="14.5546875" customWidth="1"/>
  </cols>
  <sheetData>
    <row r="2" spans="1:10" x14ac:dyDescent="0.3">
      <c r="A2" t="s">
        <v>513</v>
      </c>
    </row>
    <row r="3" spans="1:10" x14ac:dyDescent="0.3">
      <c r="A3" t="s">
        <v>516</v>
      </c>
      <c r="B3">
        <v>41720396</v>
      </c>
      <c r="C3" t="s">
        <v>523</v>
      </c>
      <c r="D3" s="52">
        <v>45820</v>
      </c>
    </row>
    <row r="4" spans="1:10" x14ac:dyDescent="0.3">
      <c r="A4" s="51" t="s">
        <v>517</v>
      </c>
      <c r="B4" s="51" t="s">
        <v>518</v>
      </c>
      <c r="C4" s="51" t="s">
        <v>519</v>
      </c>
      <c r="D4" s="51" t="s">
        <v>520</v>
      </c>
      <c r="E4" s="51" t="s">
        <v>521</v>
      </c>
      <c r="F4" s="5" t="s">
        <v>11</v>
      </c>
      <c r="G4" s="5" t="s">
        <v>25</v>
      </c>
      <c r="H4" s="4" t="s">
        <v>13</v>
      </c>
      <c r="I4" s="5" t="s">
        <v>14</v>
      </c>
      <c r="J4" s="4" t="s">
        <v>26</v>
      </c>
    </row>
    <row r="5" spans="1:10" x14ac:dyDescent="0.3">
      <c r="A5" s="1" t="s">
        <v>522</v>
      </c>
      <c r="B5" s="1">
        <v>333.97</v>
      </c>
      <c r="C5" s="1">
        <v>541.73</v>
      </c>
      <c r="D5" s="1">
        <v>247.61</v>
      </c>
      <c r="E5" s="1">
        <v>339.33</v>
      </c>
      <c r="F5" s="3">
        <f>AVERAGE(B5:E5)</f>
        <v>365.65999999999997</v>
      </c>
      <c r="G5" s="23">
        <f>MEDIAN(B5:E5)</f>
        <v>336.65</v>
      </c>
      <c r="H5" s="1">
        <f>_xlfn.STDEV.S(B5:E5)</f>
        <v>124.67821568608807</v>
      </c>
      <c r="I5" s="13">
        <f>IFERROR(H5/F5,"")</f>
        <v>0.34096760839601836</v>
      </c>
      <c r="J5" s="3">
        <f>IF(I5&lt;25%,F5,SMALL(F5:G5,1))</f>
        <v>336.65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MAPA DE COTAÇÃO</vt:lpstr>
      <vt:lpstr>Planilha1</vt:lpstr>
      <vt:lpstr>'MAPA DE COTAÇÃO'!Area_de_impressao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Silva Lisita</dc:creator>
  <cp:lastModifiedBy>Paulo Victor Rodrigues de Lima</cp:lastModifiedBy>
  <cp:lastPrinted>2025-07-22T18:24:13Z</cp:lastPrinted>
  <dcterms:created xsi:type="dcterms:W3CDTF">2024-10-30T23:01:58Z</dcterms:created>
  <dcterms:modified xsi:type="dcterms:W3CDTF">2025-07-22T18:24:32Z</dcterms:modified>
</cp:coreProperties>
</file>